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e8b713f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-Cost Summary" sheetId="1" r:id="Rdba9aa3c47a34c59"/>
    <x:sheet xmlns:r="http://schemas.openxmlformats.org/officeDocument/2006/relationships" name="Section B Prime" sheetId="2" r:id="Rd0f5dc5204894783"/>
    <x:sheet xmlns:r="http://schemas.openxmlformats.org/officeDocument/2006/relationships" name="Cost Buildup" sheetId="3" r:id="R13fbe403a5634a3d"/>
    <x:sheet xmlns:r="http://schemas.openxmlformats.org/officeDocument/2006/relationships" name="Comparable Pricing" sheetId="4" r:id="R2eccded305d54c9f"/>
    <x:sheet xmlns:r="http://schemas.openxmlformats.org/officeDocument/2006/relationships" name="Price Reconciliation" sheetId="5" r:id="Rc49d6db24987442e"/>
  </x:sheets>
</x:workbook>
</file>

<file path=xl/sharedStrings.xml><?xml version="1.0" encoding="utf-8"?>
<x:sst xmlns:x="http://schemas.openxmlformats.org/spreadsheetml/2006/main">
  <x:si>
    <x:t xml:space="preserve">CLIN</x:t>
  </x:si>
  <x:si>
    <x:t xml:space="preserve">Description</x:t>
  </x:si>
  <x:si>
    <x:t xml:space="preserve">Firm Fixed Price</x:t>
  </x:si>
  <x:si>
    <x:t xml:space="preserve">Notes/Comment</x:t>
  </x:si>
  <x:si>
    <x:t xml:space="preserve">CLIN 0001 </x:t>
  </x:si>
  <x:si>
    <x:t xml:space="preserve">Canon ProStream Site Assessment Design and Design Documents</x:t>
  </x:si>
  <x:si>
    <x:t xml:space="preserve">CLIN 0002</x:t>
  </x:si>
  <x:si>
    <x:t xml:space="preserve">Construction Phase</x:t>
  </x:si>
  <x:si>
    <x:t xml:space="preserve">CLIN 0003 </x:t>
  </x:si>
  <x:si>
    <x:t xml:space="preserve">Post Construction Quality Validation and Closeout</x:t>
  </x:si>
  <x:si>
    <x:t xml:space="preserve">Total Price</x:t>
  </x:si>
  <x:si>
    <x:t xml:space="preserve">Mobilization</x:t>
  </x:si>
  <x:si>
    <x:t xml:space="preserve">General Conditions</x:t>
  </x:si>
  <x:si>
    <x:t xml:space="preserve">Insurance</x:t>
  </x:si>
  <x:si>
    <x:t xml:space="preserve">Labor</x:t>
  </x:si>
  <x:si>
    <x:t xml:space="preserve">Quality Assurance/Quality Control</x:t>
  </x:si>
  <x:si>
    <x:t xml:space="preserve">Bonds</x:t>
  </x:si>
  <x:si>
    <x:t xml:space="preserve">Overhead, G&amp;A</x:t>
  </x:si>
  <x:si>
    <x:t xml:space="preserve">Profit</x:t>
  </x:si>
</x:sst>
</file>

<file path=xl/styles.xml><?xml version="1.0" encoding="utf-8"?>
<x:styleSheet xmlns:x="http://schemas.openxmlformats.org/spreadsheetml/2006/main">
  <x:numFmts count="6">
    <x:numFmt numFmtId="164" formatCode="&quot;$&quot;#,##0.00"/>
    <x:numFmt numFmtId="200" formatCode="$#,##0.00;[Red]($#,##0.00);-"/>
    <x:numFmt numFmtId="201" formatCode="0.00"/>
    <x:numFmt numFmtId="202" formatCode="0.0%"/>
    <x:numFmt numFmtId="203" formatCode="yyyy-mm-dd"/>
    <x:numFmt numFmtId="204" formatCode="0.000"/>
  </x:numFmts>
  <x:fonts count="12">
    <x:font>
      <x:sz val="11"/>
      <x:color theme="1"/>
      <x:name val="Calibri"/>
    </x:font>
    <x:font>
      <x:sz val="11"/>
      <x:color theme="1"/>
      <x:name val="Arial"/>
    </x:font>
    <x:font>
      <x:sz val="10"/>
      <x:color rgb="FF171B20"/>
      <x:name val="Arial"/>
    </x:font>
    <x:font>
      <x:b/>
      <x:sz val="10"/>
      <x:color rgb="FFFFFFFF"/>
      <x:name val="Arial"/>
    </x:font>
    <x:font>
      <x:b/>
      <x:sz val="10"/>
      <x:color rgb="FF171B20"/>
      <x:name val="Arial"/>
    </x:font>
    <x:font>
      <x:b/>
      <x:sz val="9"/>
      <x:color rgb="FFFFFFFF"/>
      <x:name val="Arial"/>
    </x:font>
    <x:font>
      <x:b/>
      <x:sz val="9"/>
      <x:color rgb="FF171B20"/>
      <x:name val="Arial"/>
    </x:font>
    <x:font>
      <x:b/>
      <x:sz val="16"/>
      <x:color rgb="FFFFFFFF"/>
      <x:name val="Arial"/>
    </x:font>
    <x:font>
      <x:sz val="10"/>
      <x:color rgb="FF171B20"/>
      <x:name val="Arial"/>
    </x:font>
    <x:font>
      <x:b/>
      <x:sz val="9"/>
      <x:color rgb="FFCF3430"/>
      <x:name val="Arial"/>
    </x:font>
    <x:font>
      <x:sz val="9"/>
      <x:color rgb="FF171B20"/>
      <x:name val="Arial"/>
    </x:font>
    <x:font>
      <x:b/>
      <x:sz val="18"/>
      <x:color rgb="FFFFFFFF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theme="4" tint="0.59999"/>
      </x:patternFill>
    </x:fill>
    <x:fill>
      <x:patternFill patternType="solid">
        <x:fgColor rgb="FF171B20"/>
      </x:patternFill>
    </x:fill>
    <x:fill>
      <x:patternFill patternType="solid">
        <x:fgColor rgb="FFF3F0E9"/>
      </x:patternFill>
    </x:fill>
    <x:fill>
      <x:patternFill patternType="solid">
        <x:fgColor rgb="FFE9EFF4"/>
      </x:patternFill>
    </x:fill>
    <x:fill>
      <x:patternFill patternType="solid">
        <x:fgColor rgb="FFF4B621"/>
      </x:patternFill>
    </x:fill>
    <x:fill>
      <x:patternFill patternType="solid">
        <x:fgColor rgb="FF242A31"/>
      </x:patternFill>
    </x:fill>
    <x:fill>
      <x:patternFill patternType="solid">
        <x:fgColor rgb="FFFFF1C6"/>
      </x:patternFill>
    </x:fill>
    <x:fill>
      <x:patternFill patternType="solid">
        <x:fgColor rgb="FFFCE8E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18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rgb="FFC9C4B9"/>
      </x:left>
      <x:right style="thin">
        <x:color rgb="FFC9C4B9"/>
      </x:right>
      <x:top style="thin">
        <x:color rgb="FFC9C4B9"/>
      </x:top>
      <x:bottom style="thin">
        <x:color rgb="FFC9C4B9"/>
      </x:bottom>
    </x:border>
    <x:border>
      <x:left style="medium">
        <x:color rgb="FFCF3430"/>
      </x:left>
      <x:top style="medium">
        <x:color rgb="FFCF3430"/>
      </x:top>
    </x:border>
    <x:border>
      <x:top style="medium">
        <x:color rgb="FFCF3430"/>
      </x:top>
    </x:border>
    <x:border>
      <x:right style="medium">
        <x:color rgb="FFCF3430"/>
      </x:right>
      <x:top style="medium">
        <x:color rgb="FFCF3430"/>
      </x:top>
    </x:border>
    <x:border>
      <x:left style="medium">
        <x:color rgb="FFCF3430"/>
      </x:left>
    </x:border>
    <x:border>
      <x:right style="medium">
        <x:color rgb="FFCF3430"/>
      </x:right>
    </x:border>
    <x:border>
      <x:left style="medium">
        <x:color rgb="FFCF3430"/>
      </x:left>
      <x:bottom style="medium">
        <x:color rgb="FFCF3430"/>
      </x:bottom>
    </x:border>
    <x:border>
      <x:bottom style="medium">
        <x:color rgb="FFCF3430"/>
      </x:bottom>
    </x:border>
    <x:border>
      <x:right style="medium">
        <x:color rgb="FFCF3430"/>
      </x:right>
      <x:bottom style="medium">
        <x:color rgb="FFCF3430"/>
      </x:bottom>
    </x:border>
    <x:border>
      <x:left style="thin">
        <x:color rgb="FF8FA0AD"/>
      </x:left>
      <x:right style="thin">
        <x:color rgb="FF8FA0AD"/>
      </x:right>
      <x:top style="thin">
        <x:color rgb="FF8FA0AD"/>
      </x:top>
      <x:bottom style="thin">
        <x:color rgb="FF8FA0AD"/>
      </x:bottom>
    </x:border>
  </x:borders>
  <x:cellStyleXfs count="1">
    <x:xf numFmtId="0" fontId="0" fillId="0" borderId="0"/>
  </x:cellStyleXfs>
  <x:cellXfs count="130">
    <x:xf numFmtId="0" fontId="0" fillId="0" borderId="0" xfId="0"/>
    <x:xf numFmtId="0" fontId="1" fillId="0" borderId="0" xfId="0" applyFont="1"/>
    <x:xf numFmtId="0" fontId="1" fillId="0" borderId="1" xfId="0" applyFont="1" applyBorder="1"/>
    <x:xf numFmtId="0" fontId="1" fillId="0" borderId="1" xfId="0" applyFont="1" applyBorder="1" applyAlignment="1">
      <x:alignment wrapText="1"/>
    </x:xf>
    <x:xf numFmtId="0" fontId="0" fillId="0" borderId="1" xfId="0" applyBorder="1"/>
    <x:xf numFmtId="164" fontId="1" fillId="0" borderId="1" xfId="0" applyNumberFormat="1" applyFont="1" applyBorder="1"/>
    <x:xf numFmtId="164" fontId="0" fillId="0" borderId="1" xfId="0" applyNumberFormat="1" applyBorder="1"/>
    <x:xf numFmtId="0" fontId="0" fillId="0" borderId="1" xfId="0" applyBorder="1" applyAlignment="1">
      <x:alignment wrapText="1"/>
    </x:xf>
    <x:xf numFmtId="0" fontId="1" fillId="2" borderId="1" xfId="0" applyFont="1" applyFill="1" applyBorder="1"/>
    <x:xf numFmtId="164" fontId="1" fillId="2" borderId="1" xfId="0" applyNumberFormat="1" applyFont="1" applyFill="1" applyBorder="1"/>
    <x:xf numFmtId="0" fontId="0" fillId="2" borderId="1" xfId="0" applyFill="1" applyBorder="1"/>
    <x:xf numFmtId="4" fontId="1" fillId="0" borderId="1" xfId="0" applyNumberFormat="1" applyFont="1" applyBorder="1"/>
    <x:xf numFmtId="4" fontId="0" fillId="0" borderId="2" xfId="0" applyNumberFormat="1" applyBorder="1"/>
    <x:xf numFmtId="4" fontId="0" fillId="0" borderId="3" xfId="0" applyNumberFormat="1" applyBorder="1"/>
    <x:xf numFmtId="4" fontId="0" fillId="0" borderId="4" xfId="0" applyNumberFormat="1" applyBorder="1"/>
    <x:xf numFmtId="4" fontId="0" fillId="0" borderId="5" xfId="0" applyNumberFormat="1" applyBorder="1"/>
    <x:xf numFmtId="0" fontId="1" fillId="0" borderId="6" xfId="0" applyFont="1" applyBorder="1" applyAlignment="1">
      <x:alignment wrapText="1"/>
    </x:xf>
    <x:xf numFmtId="0" fontId="1" fillId="0" borderId="7" xfId="0" applyFont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4" fontId="2" fillId="0" borderId="2" xfId="0" applyNumberFormat="1" applyFont="1" applyFill="1" applyBorder="1"/>
    <x:xf numFmtId="4" fontId="2" fillId="0" borderId="3" xfId="0" applyNumberFormat="1" applyFont="1" applyFill="1" applyBorder="1"/>
    <x:xf numFmtId="0" fontId="2" fillId="0" borderId="7" xfId="0" applyNumberFormat="1" applyFont="1" applyFill="1" applyBorder="1" applyAlignment="1">
      <x:alignment wrapText="1"/>
    </x:xf>
    <x:xf numFmtId="4" fontId="2" fillId="0" borderId="4" xfId="0" applyNumberFormat="1" applyFont="1" applyFill="1" applyBorder="1"/>
    <x:xf numFmtId="4" fontId="2" fillId="0" borderId="5" xfId="0" applyNumberFormat="1" applyFont="1" applyFill="1" applyBorder="1"/>
    <x:xf numFmtId="4" fontId="2" fillId="0" borderId="1" xfId="0" applyNumberFormat="1" applyFont="1" applyFill="1" applyBorder="1"/>
    <x:xf numFmtId="164" fontId="2" fillId="0" borderId="1" xfId="0" applyNumberFormat="1" applyFont="1" applyFill="1" applyBorder="1"/>
    <x:xf numFmtId="0" fontId="2" fillId="2" borderId="1" xfId="0" applyNumberFormat="1" applyFont="1" applyFill="1" applyBorder="1"/>
    <x:xf numFmtId="164" fontId="2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8" xfId="0" applyNumberFormat="1" applyFont="1" applyFill="1" applyBorder="1"/>
    <x:xf numFmtId="0" fontId="3" fillId="3" borderId="8" xfId="0" applyNumberFormat="1" applyFont="1" applyFill="1" applyBorder="1" applyAlignment="1">
      <x:alignment wrapText="1"/>
    </x:xf>
    <x:xf numFmtId="0" fontId="2" fillId="0" borderId="8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4" fontId="2" fillId="0" borderId="8" xfId="0" applyNumberFormat="1" applyFont="1" applyFill="1" applyBorder="1"/>
    <x:xf numFmtId="164" fontId="2" fillId="0" borderId="8" xfId="0" applyNumberFormat="1" applyFont="1" applyFill="1" applyBorder="1"/>
    <x:xf numFmtId="0" fontId="2" fillId="2" borderId="8" xfId="0" applyNumberFormat="1" applyFont="1" applyFill="1" applyBorder="1"/>
    <x:xf numFmtId="164" fontId="2" fillId="2" borderId="8" xfId="0" applyNumberFormat="1" applyFont="1" applyFill="1" applyBorder="1"/>
    <x:xf numFmtId="4" fontId="2" fillId="0" borderId="8" xfId="0" applyNumberFormat="1" applyFont="1" applyFill="1" applyBorder="1" applyAlignment="1">
      <x:alignment wrapText="1"/>
    </x:xf>
    <x:xf numFmtId="164" fontId="2" fillId="0" borderId="8" xfId="0" applyNumberFormat="1" applyFont="1" applyFill="1" applyBorder="1" applyAlignment="1">
      <x:alignment wrapText="1"/>
    </x:xf>
    <x:xf numFmtId="0" fontId="2" fillId="2" borderId="8" xfId="0" applyNumberFormat="1" applyFont="1" applyFill="1" applyBorder="1" applyAlignment="1">
      <x:alignment wrapText="1"/>
    </x:xf>
    <x:xf numFmtId="164" fontId="2" fillId="2" borderId="8" xfId="0" applyNumberFormat="1" applyFont="1" applyFill="1" applyBorder="1" applyAlignment="1">
      <x:alignment wrapText="1"/>
    </x:xf>
    <x:xf numFmtId="0" fontId="2" fillId="4" borderId="8" xfId="0" applyNumberFormat="1" applyFont="1" applyFill="1" applyBorder="1" applyAlignment="1">
      <x:alignment wrapText="1"/>
    </x:xf>
    <x:xf numFmtId="4" fontId="2" fillId="4" borderId="8" xfId="0" applyNumberFormat="1" applyFont="1" applyFill="1" applyBorder="1" applyAlignment="1">
      <x:alignment wrapText="1"/>
    </x:xf>
    <x:xf numFmtId="0" fontId="2" fillId="5" borderId="8" xfId="0" applyNumberFormat="1" applyFont="1" applyFill="1" applyBorder="1" applyAlignment="1">
      <x:alignment wrapText="1"/>
    </x:xf>
    <x:xf numFmtId="164" fontId="2" fillId="5" borderId="8" xfId="0" applyNumberFormat="1" applyFont="1" applyFill="1" applyBorder="1" applyAlignment="1">
      <x:alignment wrapText="1"/>
    </x:xf>
    <x:xf numFmtId="0" fontId="2" fillId="6" borderId="8" xfId="0" applyNumberFormat="1" applyFont="1" applyFill="1" applyBorder="1" applyAlignment="1">
      <x:alignment wrapText="1"/>
    </x:xf>
    <x:xf numFmtId="164" fontId="2" fillId="6" borderId="8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164" fontId="4" fillId="6" borderId="8" xfId="0" applyNumberFormat="1" applyFont="1" applyFill="1" applyBorder="1" applyAlignment="1">
      <x:alignment wrapText="1"/>
    </x:xf>
    <x:xf numFmtId="200" fontId="2" fillId="4" borderId="8" xfId="0" applyNumberFormat="1" applyFont="1" applyFill="1" applyBorder="1" applyAlignment="1">
      <x:alignment wrapText="1"/>
    </x:xf>
    <x:xf numFmtId="200" fontId="2" fillId="0" borderId="8" xfId="0" applyNumberFormat="1" applyFont="1" applyFill="1" applyBorder="1" applyAlignment="1">
      <x:alignment wrapText="1"/>
    </x:xf>
    <x:xf numFmtId="200" fontId="2" fillId="5" borderId="8" xfId="0" applyNumberFormat="1" applyFont="1" applyFill="1" applyBorder="1" applyAlignment="1">
      <x:alignment wrapText="1"/>
    </x:xf>
    <x:xf numFmtId="200" fontId="2" fillId="2" borderId="8" xfId="0" applyNumberFormat="1" applyFont="1" applyFill="1" applyBorder="1" applyAlignment="1">
      <x:alignment wrapText="1"/>
    </x:xf>
    <x:xf numFmtId="200" fontId="4" fillId="6" borderId="8" xfId="0" applyNumberFormat="1" applyFont="1" applyFill="1" applyBorder="1" applyAlignment="1">
      <x:alignment wrapText="1"/>
    </x:xf>
    <x:xf numFmtId="0" fontId="2" fillId="7" borderId="8" xfId="0" applyNumberFormat="1" applyFont="1" applyFill="1" applyBorder="1" applyAlignment="1">
      <x:alignment wrapText="1"/>
    </x:xf>
    <x:xf numFmtId="0" fontId="5" fillId="7" borderId="8" xfId="0" applyNumberFormat="1" applyFont="1" applyFill="1" applyBorder="1" applyAlignment="1">
      <x:alignment wrapText="1"/>
    </x:xf>
    <x:xf numFmtId="0" fontId="2" fillId="8" borderId="8" xfId="0" applyNumberFormat="1" applyFont="1" applyFill="1" applyBorder="1" applyAlignment="1">
      <x:alignment wrapText="1"/>
    </x:xf>
    <x:xf numFmtId="0" fontId="6" fillId="8" borderId="8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vertical="center" wrapText="1"/>
    </x:xf>
    <x:xf numFmtId="0" fontId="9" fillId="9" borderId="9" xfId="0" applyNumberFormat="1" applyFont="1" applyFill="1" applyBorder="1" applyAlignment="1">
      <x:alignment vertical="center" wrapText="1"/>
    </x:xf>
    <x:xf numFmtId="0" fontId="9" fillId="9" borderId="10" xfId="0" applyNumberFormat="1" applyFont="1" applyFill="1" applyBorder="1" applyAlignment="1">
      <x:alignment vertical="center" wrapText="1"/>
    </x:xf>
    <x:xf numFmtId="0" fontId="9" fillId="9" borderId="11" xfId="0" applyNumberFormat="1" applyFont="1" applyFill="1" applyBorder="1" applyAlignment="1">
      <x:alignment vertical="center" wrapText="1"/>
    </x:xf>
    <x:xf numFmtId="0" fontId="9" fillId="9" borderId="12" xfId="0" applyNumberFormat="1" applyFont="1" applyFill="1" applyBorder="1" applyAlignment="1">
      <x:alignment vertical="center" wrapText="1"/>
    </x:xf>
    <x:xf numFmtId="0" fontId="9" fillId="9" borderId="13" xfId="0" applyNumberFormat="1" applyFont="1" applyFill="1" applyBorder="1" applyAlignment="1">
      <x:alignment vertical="center" wrapText="1"/>
    </x:xf>
    <x:xf numFmtId="0" fontId="9" fillId="9" borderId="14" xfId="0" applyNumberFormat="1" applyFont="1" applyFill="1" applyBorder="1" applyAlignment="1">
      <x:alignment vertical="center" wrapText="1"/>
    </x:xf>
    <x:xf numFmtId="0" fontId="9" fillId="9" borderId="15" xfId="0" applyNumberFormat="1" applyFont="1" applyFill="1" applyBorder="1" applyAlignment="1">
      <x:alignment vertical="center" wrapText="1"/>
    </x:xf>
    <x:xf numFmtId="0" fontId="9" fillId="9" borderId="16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/>
    <x:xf numFmtId="0" fontId="0" fillId="7" borderId="8" xfId="0" applyNumberFormat="1" applyFont="1" applyFill="1" applyBorder="1"/>
    <x:xf numFmtId="0" fontId="5" fillId="7" borderId="8" xfId="0" applyNumberFormat="1" applyFont="1" applyFill="1" applyBorder="1"/>
    <x:xf numFmtId="0" fontId="0" fillId="10" borderId="8" xfId="0" applyNumberFormat="1" applyFont="1" applyFill="1" applyBorder="1"/>
    <x:xf numFmtId="0" fontId="0" fillId="11" borderId="8" xfId="0" applyNumberFormat="1" applyFont="1" applyFill="1" applyBorder="1"/>
    <x:xf numFmtId="0" fontId="0" fillId="5" borderId="8" xfId="0" applyNumberFormat="1" applyFont="1" applyFill="1" applyBorder="1"/>
    <x:xf numFmtId="0" fontId="10" fillId="0" borderId="8" xfId="0" applyNumberFormat="1" applyFont="1" applyFill="1" applyBorder="1"/>
    <x:xf numFmtId="0" fontId="10" fillId="10" borderId="8" xfId="0" applyNumberFormat="1" applyFont="1" applyFill="1" applyBorder="1"/>
    <x:xf numFmtId="0" fontId="10" fillId="11" borderId="8" xfId="0" applyNumberFormat="1" applyFont="1" applyFill="1" applyBorder="1"/>
    <x:xf numFmtId="0" fontId="10" fillId="5" borderId="8" xfId="0" applyNumberFormat="1" applyFont="1" applyFill="1" applyBorder="1"/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17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/>
    <x:xf numFmtId="200" fontId="10" fillId="0" borderId="8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/>
    <x:xf numFmtId="200" fontId="10" fillId="11" borderId="8" xfId="0" applyNumberFormat="1" applyFont="1" applyFill="1" applyBorder="1" applyAlignment="1">
      <x:alignment vertical="center" wrapText="1"/>
    </x:xf>
    <x:xf numFmtId="200" fontId="4" fillId="11" borderId="0" xfId="0" applyNumberFormat="1" applyFont="1" applyFill="1" applyBorder="1"/>
    <x:xf numFmtId="200" fontId="10" fillId="11" borderId="0" xfId="0" applyNumberFormat="1" applyFont="1" applyFill="1" applyBorder="1"/>
    <x:xf numFmtId="0" fontId="10" fillId="7" borderId="8" xfId="0" applyNumberFormat="1" applyFont="1" applyFill="1" applyBorder="1" applyAlignment="1">
      <x:alignment vertical="center" wrapText="1"/>
    </x:xf>
    <x:xf numFmtId="0" fontId="5" fillId="7" borderId="8" xfId="0" applyNumberFormat="1" applyFont="1" applyFill="1" applyBorder="1" applyAlignment="1">
      <x:alignment vertical="center" wrapText="1"/>
    </x:xf>
    <x:xf numFmtId="0" fontId="10" fillId="10" borderId="8" xfId="0" applyNumberFormat="1" applyFont="1" applyFill="1" applyBorder="1" applyAlignment="1">
      <x:alignment vertical="center" wrapText="1"/>
    </x:xf>
    <x:xf numFmtId="0" fontId="10" fillId="11" borderId="8" xfId="0" applyNumberFormat="1" applyFont="1" applyFill="1" applyBorder="1" applyAlignment="1">
      <x:alignment vertical="center" wrapText="1"/>
    </x:xf>
    <x:xf numFmtId="201" fontId="10" fillId="10" borderId="8" xfId="0" applyNumberFormat="1" applyFont="1" applyFill="1" applyBorder="1" applyAlignment="1">
      <x:alignment vertical="center" wrapText="1"/>
    </x:xf>
    <x:xf numFmtId="200" fontId="10" fillId="10" borderId="8" xfId="0" applyNumberFormat="1" applyFont="1" applyFill="1" applyBorder="1" applyAlignment="1">
      <x:alignment vertical="center" wrapText="1"/>
    </x:xf>
    <x:xf numFmtId="202" fontId="10" fillId="10" borderId="8" xfId="0" applyNumberFormat="1" applyFont="1" applyFill="1" applyBorder="1" applyAlignment="1">
      <x:alignment vertical="center" wrapText="1"/>
    </x:xf>
    <x:xf numFmtId="203" fontId="10" fillId="10" borderId="8" xfId="0" applyNumberFormat="1" applyFont="1" applyFill="1" applyBorder="1" applyAlignment="1">
      <x:alignment vertical="center" wrapText="1"/>
    </x:xf>
    <x:xf numFmtId="204" fontId="10" fillId="10" borderId="8" xfId="0" applyNumberFormat="1" applyFont="1" applyFill="1" applyBorder="1" applyAlignment="1">
      <x:alignment vertical="center" wrapText="1"/>
    </x:xf>
    <x:xf numFmtId="202" fontId="10" fillId="11" borderId="8" xfId="0" applyNumberFormat="1" applyFont="1" applyFill="1" applyBorder="1" applyAlignment="1">
      <x:alignment vertical="center" wrapText="1"/>
    </x:xf>
    <x:xf numFmtId="200" fontId="2" fillId="11" borderId="8" xfId="0" applyNumberFormat="1" applyFont="1" applyFill="1" applyBorder="1" applyAlignment="1">
      <x:alignment wrapText="1"/>
    </x:xf>
    <x:xf numFmtId="200" fontId="4" fillId="11" borderId="8" xfId="0" applyNumberFormat="1" applyFont="1" applyFill="1" applyBorder="1" applyAlignment="1">
      <x:alignment wrapText="1"/>
    </x:xf>
    <x:xf numFmtId="0" fontId="5" fillId="11" borderId="8" xfId="0" applyNumberFormat="1" applyFont="1" applyFill="1" applyBorder="1" applyAlignment="1">
      <x:alignment wrapText="1"/>
    </x:xf>
    <x:xf numFmtId="0" fontId="6" fillId="11" borderId="8" xfId="0" applyNumberFormat="1" applyFont="1" applyFill="1" applyBorder="1" applyAlignment="1">
      <x:alignment wrapText="1"/>
    </x:xf>
    <x:xf numFmtId="200" fontId="10" fillId="11" borderId="8" xfId="0" applyNumberFormat="1" applyFont="1" applyFill="1" applyBorder="1" applyAlignment="1">
      <x:alignment wrapText="1"/>
    </x:xf>
    <x:xf numFmtId="0" fontId="10" fillId="11" borderId="8" xfId="0" applyNumberFormat="1" applyFont="1" applyFill="1" applyBorder="1" applyAlignment="1">
      <x:alignment wrapText="1"/>
    </x:xf>
    <x:xf numFmtId="200" fontId="10" fillId="6" borderId="8" xfId="0" applyNumberFormat="1" applyFont="1" applyFill="1" applyBorder="1" applyAlignment="1">
      <x:alignment wrapText="1"/>
    </x:xf>
    <x:xf numFmtId="0" fontId="10" fillId="7" borderId="8" xfId="0" applyNumberFormat="1" applyFont="1" applyFill="1" applyBorder="1" applyAlignment="1">
      <x:alignment wrapText="1"/>
    </x:xf>
    <x:xf numFmtId="0" fontId="10" fillId="8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3e1ccf7c54e95" /><Relationship Type="http://schemas.openxmlformats.org/officeDocument/2006/relationships/theme" Target="/xl/theme/theme1.xml" Id="Rbbd41287cc564126" /><Relationship Type="http://schemas.openxmlformats.org/officeDocument/2006/relationships/sharedStrings" Target="/xl/sharedStrings.xml" Id="R58294fa49d4848de" /><Relationship Type="http://schemas.openxmlformats.org/officeDocument/2006/relationships/worksheet" Target="/xl/worksheets/sheet1.xml" Id="Rdba9aa3c47a34c59" /><Relationship Type="http://schemas.openxmlformats.org/officeDocument/2006/relationships/worksheet" Target="/xl/worksheets/sheet2.xml" Id="Rd0f5dc5204894783" /><Relationship Type="http://schemas.openxmlformats.org/officeDocument/2006/relationships/worksheet" Target="/xl/worksheets/sheet3.xml" Id="R13fbe403a5634a3d" /><Relationship Type="http://schemas.openxmlformats.org/officeDocument/2006/relationships/worksheet" Target="/xl/worksheets/sheet4.xml" Id="R2eccded305d54c9f" /><Relationship Type="http://schemas.openxmlformats.org/officeDocument/2006/relationships/worksheet" Target="/xl/worksheets/sheet5.xml" Id="Rc49d6db2498744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d4d02fb22054d6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33fd2f3b92f410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442036fa7714e1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9ca227da6cbe404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134ed63355264dea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1257300" cy="400050"/>
    <xdr:pic>
      <xdr:nvPicPr>
        <xdr:cNvPr id="1" name="04f4985b-b958-4ed8-8d75-017c15c8a5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4d02fb22054d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257300" cy="400050"/>
    <xdr:pic>
      <xdr:nvPicPr>
        <xdr:cNvPr id="1" name="e028911d-1933-4656-935c-a5c3393638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3fd2f3b92f41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14</xdr:col>
      <xdr:colOff>0</xdr:colOff>
      <xdr:row>0</xdr:row>
      <xdr:rowOff>0</xdr:rowOff>
    </xdr:from>
    <xdr:ext cx="1257300" cy="400050"/>
    <xdr:pic>
      <xdr:nvPicPr>
        <xdr:cNvPr id="1" name="df76d8ac-1f16-48be-aa2b-9f1b8b8718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42036fa7714e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257300" cy="400050"/>
    <xdr:pic>
      <xdr:nvPicPr>
        <xdr:cNvPr id="1" name="de545373-dc8a-4bbe-8241-b2381e2c35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a227da6cbe40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257300" cy="400050"/>
    <xdr:pic>
      <xdr:nvPicPr>
        <xdr:cNvPr id="1" name="c6617517-3d70-4c52-bec8-a6248e6683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4ed63355264d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e72dbcd4e948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9322e21710a49f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954abec99a0b4a1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31e2654d22fa436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93c174d37b7a4e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8" hidden="0" customWidth="1"/>
    <x:col min="3" max="3" width="19" hidden="0" customWidth="1"/>
    <x:col min="4" max="4" width="32" hidden="0" customWidth="1"/>
    <x:col min="5" max="5" width="23" hidden="0" customWidth="1"/>
    <x:col min="6" max="6" width="24" hidden="0" customWidth="1"/>
    <x:col min="7" max="7" width="18" hidden="0" customWidth="1"/>
    <x:col min="8" max="8" width="18" hidden="0" customWidth="1"/>
  </x:cols>
  <x:sheetData>
    <x:row r="1">
      <x:c r="A1" s="36" t="s">
        <x:v>0</x:v>
      </x:c>
      <x:c r="B1" s="36" t="s">
        <x:v>1</x:v>
      </x:c>
      <x:c r="C1" s="36" t="s">
        <x:v>2</x:v>
      </x:c>
      <x:c r="D1" s="36" t="s">
        <x:v>3</x:v>
      </x:c>
      <x:c r="E1" s="65" t="str">
        <x:v>MICON CONSTRUCTIONS</x:v>
      </x:c>
      <x:c r="F1" s="65"/>
      <x:c r="G1" s="65"/>
      <x:c r="H1" s="65"/>
    </x:row>
    <x:row r="2">
      <x:c r="A2" s="47" t="s">
        <x:v>4</x:v>
      </x:c>
      <x:c r="B2" s="47" t="s">
        <x:v>5</x:v>
      </x:c>
      <x:c r="C2" s="125" t="n">
        <x:f>'Section B Prime'!E5</x:f>
        <x:v>0</x:v>
      </x:c>
      <x:c r="D2" s="48"/>
      <x:c r="E2" s="67" t="str">
        <x:v>GPO CANON PROSTREAM DESIGN-BUILD | VOLUME 6</x:v>
      </x:c>
      <x:c r="F2" s="67"/>
      <x:c r="G2" s="67"/>
      <x:c r="H2" s="67"/>
    </x:row>
    <x:row r="3">
      <x:c r="A3" s="38"/>
      <x:c r="B3" s="38"/>
      <x:c r="C3" s="125"/>
      <x:c r="D3" s="43"/>
    </x:row>
    <x:row r="4">
      <x:c r="A4" s="38"/>
      <x:c r="B4" s="38"/>
      <x:c r="C4" s="125"/>
      <x:c r="D4" s="44"/>
      <x:c r="E4" s="70" t="str">
        <x:v>Evaluator-facing Attachment J-7 summary. Required formulas remain visible and the workbook is delivered without macros, passwords, or external links.</x:v>
      </x:c>
      <x:c r="F4" s="70"/>
      <x:c r="G4" s="70"/>
      <x:c r="H4" s="70"/>
    </x:row>
    <x:row r="5">
      <x:c r="A5" s="49" t="s">
        <x:v>6</x:v>
      </x:c>
      <x:c r="B5" s="49" t="s">
        <x:v>7</x:v>
      </x:c>
      <x:c r="C5" s="125" t="n">
        <x:f>'Section B Prime'!E6</x:f>
        <x:v>0</x:v>
      </x:c>
      <x:c r="D5" s="49"/>
      <x:c r="E5" s="70"/>
      <x:c r="F5" s="70"/>
      <x:c r="G5" s="70"/>
      <x:c r="H5" s="70"/>
    </x:row>
    <x:row r="6">
      <x:c r="A6" s="45"/>
      <x:c r="B6" s="45"/>
      <x:c r="C6" s="125"/>
      <x:c r="D6" s="45"/>
      <x:c r="E6" s="70"/>
      <x:c r="F6" s="70"/>
      <x:c r="G6" s="70"/>
      <x:c r="H6" s="70"/>
    </x:row>
    <x:row r="7">
      <x:c r="A7" s="49" t="s">
        <x:v>8</x:v>
      </x:c>
      <x:c r="B7" s="49" t="s">
        <x:v>9</x:v>
      </x:c>
      <x:c r="C7" s="125" t="n">
        <x:f>'Section B Prime'!E7</x:f>
        <x:v>0</x:v>
      </x:c>
      <x:c r="D7" s="49"/>
    </x:row>
    <x:row r="8">
      <x:c r="A8" s="53" t="s">
        <x:v>10</x:v>
      </x:c>
      <x:c r="B8" s="53"/>
      <x:c r="C8" s="127" t="n">
        <x:f>ROUND(SUM(C2,C5,C7),2)</x:f>
        <x:v>0</x:v>
      </x:c>
      <x:c r="D8" s="53"/>
      <x:c r="E8" s="75" t="str">
        <x:v>REVIEW DRAFT - NOT FOR SUBMISSION
Pricing cells remain intentionally blank until Micon confirms labor, trade quotes, equipment/material costs, indirect rates, bonding, insurance, and fee.</x:v>
      </x:c>
      <x:c r="F8" s="76"/>
      <x:c r="G8" s="76"/>
      <x:c r="H8" s="77"/>
    </x:row>
    <x:row r="9">
      <x:c r="A9" s="38"/>
      <x:c r="B9" s="38"/>
      <x:c r="C9" s="125"/>
      <x:c r="D9" s="38"/>
      <x:c r="E9" s="78"/>
      <x:c r="F9" s="74"/>
      <x:c r="G9" s="74"/>
      <x:c r="H9" s="79"/>
    </x:row>
    <x:row r="10" ht="22.5" customHeight="1">
      <x:c r="A10" s="47" t="s">
        <x:v>11</x:v>
      </x:c>
      <x:c r="B10" s="38"/>
      <x:c r="C10" s="125" t="n">
        <x:f>ROUND(SUMIF('Cost Buildup'!$B$8:$B$37,A10,'Cost Buildup'!$H$8:$H$37),2)</x:f>
        <x:v>0</x:v>
      </x:c>
      <x:c r="D10" s="38"/>
      <x:c r="E10" s="78"/>
      <x:c r="F10" s="74"/>
      <x:c r="G10" s="74"/>
      <x:c r="H10" s="79"/>
    </x:row>
    <x:row r="11">
      <x:c r="A11" s="47" t="s">
        <x:v>12</x:v>
      </x:c>
      <x:c r="B11" s="38"/>
      <x:c r="C11" s="125" t="n">
        <x:f>ROUND(SUMIF('Cost Buildup'!$B$8:$B$37,A11,'Cost Buildup'!$H$8:$H$37),2)</x:f>
        <x:v>0</x:v>
      </x:c>
      <x:c r="D11" s="38"/>
      <x:c r="E11" s="80"/>
      <x:c r="F11" s="81"/>
      <x:c r="G11" s="81"/>
      <x:c r="H11" s="82"/>
    </x:row>
    <x:row r="12">
      <x:c r="A12" s="47" t="s">
        <x:v>13</x:v>
      </x:c>
      <x:c r="B12" s="38"/>
      <x:c r="C12" s="125" t="n">
        <x:f>ROUND(SUMIF('Cost Buildup'!$B$8:$B$37,A12,'Cost Buildup'!$H$8:$H$37),2)</x:f>
        <x:v>0</x:v>
      </x:c>
      <x:c r="D12" s="38"/>
    </x:row>
    <x:row r="13">
      <x:c r="A13" s="47" t="s">
        <x:v>14</x:v>
      </x:c>
      <x:c r="B13" s="38"/>
      <x:c r="C13" s="125" t="n">
        <x:f>ROUND(SUMIF('Cost Buildup'!$B$8:$B$37,A13,'Cost Buildup'!$H$8:$H$37),2)</x:f>
        <x:v>0</x:v>
      </x:c>
      <x:c r="D13" s="38"/>
      <x:c r="E13" s="85" t="str">
        <x:v>COLOR KEY</x:v>
      </x:c>
      <x:c r="F13" s="85"/>
      <x:c r="G13" s="85"/>
      <x:c r="H13" s="85"/>
    </x:row>
    <x:row r="14" ht="43.5">
      <x:c r="A14" s="47" t="s">
        <x:v>15</x:v>
      </x:c>
      <x:c r="B14" s="38"/>
      <x:c r="C14" s="125" t="n">
        <x:f>ROUND(SUMIF('Cost Buildup'!$B$8:$B$37,A14,'Cost Buildup'!$H$8:$H$37),2)</x:f>
        <x:v>0</x:v>
      </x:c>
      <x:c r="D14" s="38"/>
      <x:c r="E14" s="89" t="str">
        <x:v>Micon input</x:v>
      </x:c>
      <x:c r="F14" s="90" t="str">
        <x:v>Yellow</x:v>
      </x:c>
      <x:c r="G14" s="89"/>
      <x:c r="H14" s="89"/>
    </x:row>
    <x:row r="15">
      <x:c r="A15" s="47" t="s">
        <x:v>16</x:v>
      </x:c>
      <x:c r="B15" s="38"/>
      <x:c r="C15" s="125" t="n">
        <x:f>ROUND(SUMIF('Cost Buildup'!$B$8:$B$37,A15,'Cost Buildup'!$H$8:$H$37),2)</x:f>
        <x:v>0</x:v>
      </x:c>
      <x:c r="D15" s="38"/>
      <x:c r="E15" s="89" t="str">
        <x:v>Formula / linked result</x:v>
      </x:c>
      <x:c r="F15" s="91" t="str">
        <x:v>Green</x:v>
      </x:c>
      <x:c r="G15" s="89"/>
      <x:c r="H15" s="89"/>
    </x:row>
    <x:row r="16">
      <x:c r="A16" s="47" t="s">
        <x:v>17</x:v>
      </x:c>
      <x:c r="B16" s="38"/>
      <x:c r="C16" s="125" t="n">
        <x:f>ROUND(SUM('Cost Buildup'!$J$8:$J$37,'Cost Buildup'!$L$8:$L$37),2)</x:f>
        <x:v>0</x:v>
      </x:c>
      <x:c r="D16" s="38"/>
      <x:c r="E16" s="89" t="str">
        <x:v>Required template output</x:v>
      </x:c>
      <x:c r="F16" s="92" t="str">
        <x:v>Blue / gold</x:v>
      </x:c>
      <x:c r="G16" s="89"/>
      <x:c r="H16" s="89"/>
    </x:row>
    <x:row r="17">
      <x:c r="A17" s="47" t="s">
        <x:v>18</x:v>
      </x:c>
      <x:c r="B17" s="38"/>
      <x:c r="C17" s="125" t="n">
        <x:f>ROUND(SUM('Cost Buildup'!$N$8:$N$37),2)</x:f>
        <x:v>0</x:v>
      </x:c>
      <x:c r="D17" s="38"/>
      <x:c r="E17" s="89" t="str">
        <x:v>Readiness</x:v>
      </x:c>
      <x:c r="F17" s="89" t="str">
        <x:v>Reconcile both pricing methods before approval</x:v>
      </x:c>
      <x:c r="G17" s="89"/>
      <x:c r="H17" s="89"/>
    </x:row>
    <x:row r="18">
      <x:c r="A18" s="47" t="str">
        <x:v>Materials/Equipment</x:v>
      </x:c>
      <x:c r="B18" s="38"/>
      <x:c r="C18" s="125" t="n">
        <x:f>ROUND(SUMIF('Cost Buildup'!$B$8:$B$37,A18,'Cost Buildup'!$H$8:$H$37),2)</x:f>
        <x:v>0</x:v>
      </x:c>
      <x:c r="D18" s="38"/>
      <x:c r="E18" s="89" t="str">
        <x:v>Final approval</x:v>
      </x:c>
      <x:c r="F18" s="89" t="str">
        <x:v>Micon executive + estimator sign-off</x:v>
      </x:c>
      <x:c r="G18" s="89"/>
      <x:c r="H18" s="89"/>
    </x:row>
    <x:row r="19">
      <x:c r="A19" s="47" t="str">
        <x:v>Subcontractors/Trade Partners</x:v>
      </x:c>
      <x:c r="B19" s="38"/>
      <x:c r="C19" s="125" t="n">
        <x:f>ROUND(SUMIF('Cost Buildup'!$B$8:$B$37,A19,'Cost Buildup'!$H$8:$H$37),2)</x:f>
        <x:v>0</x:v>
      </x:c>
      <x:c r="D19" s="38"/>
    </x:row>
    <x:row r="20">
      <x:c r="A20" s="47" t="str">
        <x:v>Other Direct Costs</x:v>
      </x:c>
      <x:c r="B20" s="38"/>
      <x:c r="C20" s="125" t="n">
        <x:f>ROUND(SUMIF('Cost Buildup'!$B$8:$B$37,A20,'Cost Buildup'!$H$8:$H$37),2)</x:f>
        <x:v>0</x:v>
      </x:c>
      <x:c r="D20" s="38"/>
    </x:row>
    <x:row r="21">
      <x:c r="A21" s="61" t="str">
        <x:v>Cost element cross-check</x:v>
      </x:c>
      <x:c r="B21" s="61"/>
      <x:c r="C21" s="128" t="n">
        <x:f>ROUND(SUM(C10:C20),2)</x:f>
        <x:v>0</x:v>
      </x:c>
      <x:c r="D21" s="61"/>
    </x:row>
    <x:row r="22">
      <x:c r="A22" s="63" t="str">
        <x:v>Variance to total price</x:v>
      </x:c>
      <x:c r="B22" s="63"/>
      <x:c r="C22" s="129" t="n">
        <x:f>ROUND(C8-C21,2)</x:f>
        <x:v>0</x:v>
      </x:c>
      <x:c r="D22" s="63"/>
    </x:row>
  </x:sheetData>
  <x:mergeCells>
    <x:mergeCell ref="C2:D3"/>
    <x:mergeCell ref="B2:B3"/>
    <x:mergeCell ref="E1:H1"/>
    <x:mergeCell ref="E2:H2"/>
    <x:mergeCell ref="E4:H6"/>
    <x:mergeCell ref="E8:H11"/>
  </x:mergeCells>
  <x:pageMargins left="0.7" right="0.7" top="0.75" bottom="0.75" header="0.3" footer="0.3"/>
  <x:drawing xmlns:r="http://schemas.openxmlformats.org/officeDocument/2006/relationships" r:id="Rbae72dbcd4e948a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6" hidden="0" customWidth="1"/>
    <x:col min="3" max="3" width="36" hidden="0" customWidth="1"/>
    <x:col min="4" max="4" width="22" hidden="0" customWidth="1"/>
    <x:col min="5" max="5" width="22" hidden="0" customWidth="1"/>
    <x:col min="6" max="6" width="24" hidden="0" customWidth="1"/>
  </x:cols>
  <x:sheetData>
    <x:row r="1" ht="31" customHeight="1">
      <x:c r="A1" s="94" t="str">
        <x:v>MICON CONSTRUCTIONS | SECTION B - PRIME</x:v>
      </x:c>
      <x:c r="B1" s="94"/>
      <x:c r="C1" s="94"/>
      <x:c r="D1" s="94"/>
      <x:c r="E1" s="94"/>
      <x:c r="F1" s="94"/>
    </x:row>
    <x:row r="2" ht="22" customHeight="1">
      <x:c r="A2" s="95" t="str">
        <x:v>040ADV-26-R-0029 | Firm-Fixed-Price Schedule | Review Draft</x:v>
      </x:c>
      <x:c r="B2" s="95"/>
      <x:c r="C2" s="95"/>
      <x:c r="D2" s="95"/>
      <x:c r="E2" s="95"/>
      <x:c r="F2" s="95"/>
    </x:row>
    <x:row r="4">
      <x:c r="A4" s="100" t="str">
        <x:v>CLIN</x:v>
      </x:c>
      <x:c r="B4" s="100" t="str">
        <x:v>Description</x:v>
      </x:c>
      <x:c r="C4" s="100" t="str">
        <x:v>Quantity</x:v>
      </x:c>
      <x:c r="D4" s="100" t="str">
        <x:v>Unit</x:v>
      </x:c>
      <x:c r="E4" s="100" t="str">
        <x:v>Firm Fixed Price</x:v>
      </x:c>
      <x:c r="F4" s="100" t="str">
        <x:v>Status / Notes</x:v>
      </x:c>
    </x:row>
    <x:row r="5">
      <x:c r="A5" s="104" t="str">
        <x:v>CLIN 0001</x:v>
      </x:c>
      <x:c r="B5" s="104" t="str">
        <x:v>Canon ProStream Site Assessment - Design and Design Documents</x:v>
      </x:c>
      <x:c r="C5" s="104" t="n">
        <x:v>1</x:v>
      </x:c>
      <x:c r="D5" s="104" t="str">
        <x:v>LT</x:v>
      </x:c>
      <x:c r="E5" s="108" t="n">
        <x:f>ROUND(SUMIF('Cost Buildup'!$A$8:$A$37,A5,'Cost Buildup'!$O$8:$O$37),2)</x:f>
        <x:v>0</x:v>
      </x:c>
      <x:c r="F5" s="104" t="str">
        <x:v>Linked to bottom-up buildup</x:v>
      </x:c>
    </x:row>
    <x:row r="6">
      <x:c r="A6" s="104" t="str">
        <x:v>CLIN 0002</x:v>
      </x:c>
      <x:c r="B6" s="104" t="str">
        <x:v>Construction Phase</x:v>
      </x:c>
      <x:c r="C6" s="104" t="n">
        <x:v>1</x:v>
      </x:c>
      <x:c r="D6" s="104" t="str">
        <x:v>LT</x:v>
      </x:c>
      <x:c r="E6" s="108" t="n">
        <x:f>ROUND(SUMIF('Cost Buildup'!$A$8:$A$37,A6,'Cost Buildup'!$O$8:$O$37),2)</x:f>
        <x:v>0</x:v>
      </x:c>
      <x:c r="F6" s="104" t="str">
        <x:v>Linked to bottom-up buildup</x:v>
      </x:c>
    </x:row>
    <x:row r="7">
      <x:c r="A7" s="104" t="str">
        <x:v>CLIN 0003</x:v>
      </x:c>
      <x:c r="B7" s="104" t="str">
        <x:v>Post Construction Quality Validation and Closeout</x:v>
      </x:c>
      <x:c r="C7" s="104" t="n">
        <x:v>1</x:v>
      </x:c>
      <x:c r="D7" s="104" t="str">
        <x:v>LT</x:v>
      </x:c>
      <x:c r="E7" s="108" t="n">
        <x:f>ROUND(SUMIF('Cost Buildup'!$A$8:$A$37,A7,'Cost Buildup'!$O$8:$O$37),2)</x:f>
        <x:v>0</x:v>
      </x:c>
      <x:c r="F7" s="104" t="str">
        <x:v>Linked to bottom-up buildup</x:v>
      </x:c>
    </x:row>
    <x:row r="8">
      <x:c r="A8" s="105" t="str">
        <x:v>TOTAL PROPOSED PRICE</x:v>
      </x:c>
      <x:c r="B8" s="105"/>
      <x:c r="C8" s="105"/>
      <x:c r="D8" s="105"/>
      <x:c r="E8" s="110" t="n">
        <x:f>ROUND(SUM(E5:E7),2)</x:f>
        <x:v>0</x:v>
      </x:c>
      <x:c r="F8" s="105" t="str"/>
    </x:row>
    <x:row r="10">
      <x:c r="A10" s="75" t="str">
        <x:v>SUBMISSION GATE: This schedule is not bid-ready until all yellow inputs, supporting sources, comparable-project records, subcontractor tabs (if applicable), and the separate Word pricing narrative are complete and reconciled.</x:v>
      </x:c>
      <x:c r="B10" s="76"/>
      <x:c r="C10" s="76"/>
      <x:c r="D10" s="76"/>
      <x:c r="E10" s="76"/>
      <x:c r="F10" s="77"/>
    </x:row>
    <x:row r="11">
      <x:c r="A11" s="78"/>
      <x:c r="B11" s="74"/>
      <x:c r="C11" s="74"/>
      <x:c r="D11" s="74"/>
      <x:c r="E11" s="74"/>
      <x:c r="F11" s="79"/>
    </x:row>
    <x:row r="12">
      <x:c r="A12" s="80"/>
      <x:c r="B12" s="81"/>
      <x:c r="C12" s="81"/>
      <x:c r="D12" s="81"/>
      <x:c r="E12" s="81"/>
      <x:c r="F12" s="82"/>
    </x:row>
    <x:row r="14">
      <x:c r="A14" s="100" t="str">
        <x:v>CONTROL</x:v>
      </x:c>
      <x:c r="B14" s="100" t="str">
        <x:v>OWNER</x:v>
      </x:c>
      <x:c r="C14" s="100" t="str">
        <x:v>REQUIRED EVIDENCE</x:v>
      </x:c>
      <x:c r="D14" s="100" t="str">
        <x:v>STATUS</x:v>
      </x:c>
      <x:c r="E14" s="100" t="str">
        <x:v>APPROVAL</x:v>
      </x:c>
      <x:c r="F14" s="100" t="str">
        <x:v>DATE</x:v>
      </x:c>
    </x:row>
    <x:row r="15" ht="42" customHeight="1">
      <x:c r="A15" s="104" t="str">
        <x:v>Cost buildup</x:v>
      </x:c>
      <x:c r="B15" s="104" t="str">
        <x:v>Estimator</x:v>
      </x:c>
      <x:c r="C15" s="104" t="str">
        <x:v>Labor, material, equipment and quote basis</x:v>
      </x:c>
      <x:c r="D15" s="104" t="str">
        <x:v>MICON INPUT REQUIRED</x:v>
      </x:c>
      <x:c r="E15" s="113" t="str"/>
      <x:c r="F15" s="113" t="str"/>
    </x:row>
    <x:row r="16" ht="42" customHeight="1">
      <x:c r="A16" s="104" t="str">
        <x:v>Comparable support</x:v>
      </x:c>
      <x:c r="B16" s="104" t="str">
        <x:v>Capture / Estimating</x:v>
      </x:c>
      <x:c r="C16" s="104" t="str">
        <x:v>At least three sourced, normalized comparables</x:v>
      </x:c>
      <x:c r="D16" s="104" t="str">
        <x:v>MICON INPUT REQUIRED</x:v>
      </x:c>
      <x:c r="E16" s="113" t="str"/>
      <x:c r="F16" s="113" t="str"/>
    </x:row>
    <x:row r="17" ht="42" customHeight="1">
      <x:c r="A17" s="104" t="str">
        <x:v>Subcontractor detail</x:v>
      </x:c>
      <x:c r="B17" s="104" t="str">
        <x:v>Estimator</x:v>
      </x:c>
      <x:c r="C17" s="104" t="str">
        <x:v>Separate tab per confirmed subcontractor</x:v>
      </x:c>
      <x:c r="D17" s="104" t="str">
        <x:v>PENDING TEAM CONFIRMATION</x:v>
      </x:c>
      <x:c r="E17" s="113" t="str"/>
      <x:c r="F17" s="113" t="str"/>
    </x:row>
    <x:row r="18" ht="42" customHeight="1">
      <x:c r="A18" s="104" t="str">
        <x:v>Price approval</x:v>
      </x:c>
      <x:c r="B18" s="104" t="str">
        <x:v>Micon Executive</x:v>
      </x:c>
      <x:c r="C18" s="104" t="str">
        <x:v>Reasonableness, balance and realism review</x:v>
      </x:c>
      <x:c r="D18" s="104" t="str">
        <x:v>NOT APPROVED</x:v>
      </x:c>
      <x:c r="E18" s="113" t="str"/>
      <x:c r="F18" s="113" t="str"/>
    </x:row>
  </x:sheetData>
  <x:mergeCells>
    <x:mergeCell ref="A1:F1"/>
    <x:mergeCell ref="A2:F2"/>
    <x:mergeCell ref="A10:F12"/>
  </x:mergeCells>
  <x:pageMargins left="0.7" right="0.7" top="0.75" bottom="0.75" header="0.3" footer="0.3"/>
  <x:drawing xmlns:r="http://schemas.openxmlformats.org/officeDocument/2006/relationships" r:id="R19322e21710a49f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38" hidden="0" customWidth="1"/>
    <x:col min="4" max="4" width="36" hidden="0" customWidth="1"/>
    <x:col min="5" max="5" width="12" hidden="0" customWidth="1"/>
    <x:col min="6" max="6" width="1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30" hidden="0" customWidth="1"/>
  </x:cols>
  <x:sheetData>
    <x:row r="1" ht="31" customHeight="1">
      <x:c r="A1" s="94" t="str">
        <x:v>MICON CONSTRUCTIONS | METHOD 1 - BOTTOM-UP COST BUILDUP</x:v>
      </x:c>
      <x:c r="B1" s="94"/>
      <x:c r="C1" s="94"/>
      <x:c r="D1" s="94"/>
      <x:c r="E1" s="94"/>
      <x:c r="F1" s="94"/>
      <x:c r="G1" s="94"/>
      <x:c r="H1" s="94"/>
      <x:c r="I1" s="94"/>
      <x:c r="J1" s="94"/>
      <x:c r="K1" s="94"/>
      <x:c r="L1" s="94"/>
      <x:c r="M1" s="94"/>
      <x:c r="N1" s="94"/>
      <x:c r="O1" s="94"/>
      <x:c r="P1" s="94"/>
    </x:row>
    <x:row r="2" ht="22" customHeight="1">
      <x:c r="A2" s="95" t="str">
        <x:v>Quantity x source-supported unit cost + indirects + fee | All extended amounts rounded to the nearest penny</x:v>
      </x:c>
      <x:c r="B2" s="95"/>
      <x:c r="C2" s="95"/>
      <x:c r="D2" s="95"/>
      <x:c r="E2" s="95"/>
      <x:c r="F2" s="95"/>
      <x:c r="G2" s="95"/>
      <x:c r="H2" s="95"/>
      <x:c r="I2" s="95"/>
      <x:c r="J2" s="95"/>
      <x:c r="K2" s="95"/>
      <x:c r="L2" s="95"/>
      <x:c r="M2" s="95"/>
      <x:c r="N2" s="95"/>
      <x:c r="O2" s="95"/>
      <x:c r="P2" s="95"/>
    </x:row>
    <x:row r="4">
      <x:c r="A4" s="70" t="str">
        <x:v>Complete every yellow input and identify the source for each amount (payroll/rate sheet, vendor quote, subcontractor quote, catalog, historical actual, or written estimating assumption). Formula cells are green and remain visible.</x:v>
      </x:c>
      <x:c r="B4" s="70"/>
      <x:c r="C4" s="70"/>
      <x:c r="D4" s="70"/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</x:row>
    <x:row r="5">
      <x:c r="A5" s="70"/>
      <x:c r="B5" s="70"/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</x:row>
    <x:row r="7">
      <x:c r="A7" s="100" t="str">
        <x:v>CLIN</x:v>
      </x:c>
      <x:c r="B7" s="100" t="str">
        <x:v>Cost Element</x:v>
      </x:c>
      <x:c r="C7" s="100" t="str">
        <x:v>Resource / Item</x:v>
      </x:c>
      <x:c r="D7" s="100" t="str">
        <x:v>Basis / Source</x:v>
      </x:c>
      <x:c r="E7" s="100" t="str">
        <x:v>Quantity</x:v>
      </x:c>
      <x:c r="F7" s="100" t="str">
        <x:v>Unit</x:v>
      </x:c>
      <x:c r="G7" s="100" t="str">
        <x:v>Unit Cost</x:v>
      </x:c>
      <x:c r="H7" s="100" t="str">
        <x:v>Direct Cost</x:v>
      </x:c>
      <x:c r="I7" s="100" t="str">
        <x:v>OH %</x:v>
      </x:c>
      <x:c r="J7" s="100" t="str">
        <x:v>OH $</x:v>
      </x:c>
      <x:c r="K7" s="100" t="str">
        <x:v>G&amp;A %</x:v>
      </x:c>
      <x:c r="L7" s="100" t="str">
        <x:v>G&amp;A $</x:v>
      </x:c>
      <x:c r="M7" s="100" t="str">
        <x:v>Fee %</x:v>
      </x:c>
      <x:c r="N7" s="100" t="str">
        <x:v>Fee $</x:v>
      </x:c>
      <x:c r="O7" s="100" t="str">
        <x:v>Extended Price</x:v>
      </x:c>
      <x:c r="P7" s="100" t="str">
        <x:v>Micon Notes</x:v>
      </x:c>
    </x:row>
    <x:row r="8">
      <x:c r="A8" s="104" t="str">
        <x:v>CLIN 0001</x:v>
      </x:c>
      <x:c r="B8" s="104" t="str">
        <x:v>Labor</x:v>
      </x:c>
      <x:c r="C8" s="104" t="str">
        <x:v>Design-build project management / coordination</x:v>
      </x:c>
      <x:c r="D8" s="113"/>
      <x:c r="E8" s="115"/>
      <x:c r="F8" s="113"/>
      <x:c r="G8" s="116"/>
      <x:c r="H8" s="108" t="str">
        <x:f>IF(OR(E8="",G8=""),"",ROUND(E8*G8,2))</x:f>
      </x:c>
      <x:c r="I8" s="117"/>
      <x:c r="J8" s="108" t="str">
        <x:f>IF(H8="","",ROUND(H8*I8,2))</x:f>
      </x:c>
      <x:c r="K8" s="117"/>
      <x:c r="L8" s="108" t="str">
        <x:f>IF(H8="","",ROUND((H8+J8)*K8,2))</x:f>
      </x:c>
      <x:c r="M8" s="117"/>
      <x:c r="N8" s="108" t="str">
        <x:f>IF(H8="","",ROUND((H8+J8+L8)*M8,2))</x:f>
      </x:c>
      <x:c r="O8" s="108" t="str">
        <x:f>IF(H8="","",ROUND(H8+J8+L8+N8,2))</x:f>
      </x:c>
      <x:c r="P8" s="113"/>
    </x:row>
    <x:row r="9">
      <x:c r="A9" s="104" t="str">
        <x:v>CLIN 0001</x:v>
      </x:c>
      <x:c r="B9" s="104" t="str">
        <x:v>Subcontractors/Trade Partners</x:v>
      </x:c>
      <x:c r="C9" s="104" t="str">
        <x:v>Architectural design services</x:v>
      </x:c>
      <x:c r="D9" s="113"/>
      <x:c r="E9" s="115"/>
      <x:c r="F9" s="113"/>
      <x:c r="G9" s="116"/>
      <x:c r="H9" s="108" t="str">
        <x:f>IF(OR(E9="",G9=""),"",ROUND(E9*G9,2))</x:f>
      </x:c>
      <x:c r="I9" s="117"/>
      <x:c r="J9" s="108" t="str">
        <x:f>IF(H9="","",ROUND(H9*I9,2))</x:f>
      </x:c>
      <x:c r="K9" s="117"/>
      <x:c r="L9" s="108" t="str">
        <x:f>IF(H9="","",ROUND((H9+J9)*K9,2))</x:f>
      </x:c>
      <x:c r="M9" s="117"/>
      <x:c r="N9" s="108" t="str">
        <x:f>IF(H9="","",ROUND((H9+J9+L9)*M9,2))</x:f>
      </x:c>
      <x:c r="O9" s="108" t="str">
        <x:f>IF(H9="","",ROUND(H9+J9+L9+N9,2))</x:f>
      </x:c>
      <x:c r="P9" s="113"/>
    </x:row>
    <x:row r="10">
      <x:c r="A10" s="104" t="str">
        <x:v>CLIN 0001</x:v>
      </x:c>
      <x:c r="B10" s="104" t="str">
        <x:v>Subcontractors/Trade Partners</x:v>
      </x:c>
      <x:c r="C10" s="104" t="str">
        <x:v>Structural engineering / vibration analysis</x:v>
      </x:c>
      <x:c r="D10" s="113"/>
      <x:c r="E10" s="115"/>
      <x:c r="F10" s="113"/>
      <x:c r="G10" s="116"/>
      <x:c r="H10" s="108" t="str">
        <x:f>IF(OR(E10="",G10=""),"",ROUND(E10*G10,2))</x:f>
      </x:c>
      <x:c r="I10" s="117"/>
      <x:c r="J10" s="108" t="str">
        <x:f>IF(H10="","",ROUND(H10*I10,2))</x:f>
      </x:c>
      <x:c r="K10" s="117"/>
      <x:c r="L10" s="108" t="str">
        <x:f>IF(H10="","",ROUND((H10+J10)*K10,2))</x:f>
      </x:c>
      <x:c r="M10" s="117"/>
      <x:c r="N10" s="108" t="str">
        <x:f>IF(H10="","",ROUND((H10+J10+L10)*M10,2))</x:f>
      </x:c>
      <x:c r="O10" s="108" t="str">
        <x:f>IF(H10="","",ROUND(H10+J10+L10+N10,2))</x:f>
      </x:c>
      <x:c r="P10" s="113"/>
    </x:row>
    <x:row r="11">
      <x:c r="A11" s="104" t="str">
        <x:v>CLIN 0001</x:v>
      </x:c>
      <x:c r="B11" s="104" t="str">
        <x:v>Subcontractors/Trade Partners</x:v>
      </x:c>
      <x:c r="C11" s="104" t="str">
        <x:v>Mechanical and process-cooling engineering</x:v>
      </x:c>
      <x:c r="D11" s="113"/>
      <x:c r="E11" s="115"/>
      <x:c r="F11" s="113"/>
      <x:c r="G11" s="116"/>
      <x:c r="H11" s="108" t="str">
        <x:f>IF(OR(E11="",G11=""),"",ROUND(E11*G11,2))</x:f>
      </x:c>
      <x:c r="I11" s="117"/>
      <x:c r="J11" s="108" t="str">
        <x:f>IF(H11="","",ROUND(H11*I11,2))</x:f>
      </x:c>
      <x:c r="K11" s="117"/>
      <x:c r="L11" s="108" t="str">
        <x:f>IF(H11="","",ROUND((H11+J11)*K11,2))</x:f>
      </x:c>
      <x:c r="M11" s="117"/>
      <x:c r="N11" s="108" t="str">
        <x:f>IF(H11="","",ROUND((H11+J11+L11)*M11,2))</x:f>
      </x:c>
      <x:c r="O11" s="108" t="str">
        <x:f>IF(H11="","",ROUND(H11+J11+L11+N11,2))</x:f>
      </x:c>
      <x:c r="P11" s="113"/>
    </x:row>
    <x:row r="12">
      <x:c r="A12" s="104" t="str">
        <x:v>CLIN 0001</x:v>
      </x:c>
      <x:c r="B12" s="104" t="str">
        <x:v>Subcontractors/Trade Partners</x:v>
      </x:c>
      <x:c r="C12" s="104" t="str">
        <x:v>Electrical, controls and life-safety engineering</x:v>
      </x:c>
      <x:c r="D12" s="113"/>
      <x:c r="E12" s="115"/>
      <x:c r="F12" s="113"/>
      <x:c r="G12" s="116"/>
      <x:c r="H12" s="108" t="str">
        <x:f>IF(OR(E12="",G12=""),"",ROUND(E12*G12,2))</x:f>
      </x:c>
      <x:c r="I12" s="117"/>
      <x:c r="J12" s="108" t="str">
        <x:f>IF(H12="","",ROUND(H12*I12,2))</x:f>
      </x:c>
      <x:c r="K12" s="117"/>
      <x:c r="L12" s="108" t="str">
        <x:f>IF(H12="","",ROUND((H12+J12)*K12,2))</x:f>
      </x:c>
      <x:c r="M12" s="117"/>
      <x:c r="N12" s="108" t="str">
        <x:f>IF(H12="","",ROUND((H12+J12+L12)*M12,2))</x:f>
      </x:c>
      <x:c r="O12" s="108" t="str">
        <x:f>IF(H12="","",ROUND(H12+J12+L12+N12,2))</x:f>
      </x:c>
      <x:c r="P12" s="113"/>
    </x:row>
    <x:row r="13">
      <x:c r="A13" s="104" t="str">
        <x:v>CLIN 0001</x:v>
      </x:c>
      <x:c r="B13" s="104" t="str">
        <x:v>Other Direct Costs</x:v>
      </x:c>
      <x:c r="C13" s="104" t="str">
        <x:v>Existing-conditions survey / investigation</x:v>
      </x:c>
      <x:c r="D13" s="113"/>
      <x:c r="E13" s="115"/>
      <x:c r="F13" s="113"/>
      <x:c r="G13" s="116"/>
      <x:c r="H13" s="108" t="str">
        <x:f>IF(OR(E13="",G13=""),"",ROUND(E13*G13,2))</x:f>
      </x:c>
      <x:c r="I13" s="117"/>
      <x:c r="J13" s="108" t="str">
        <x:f>IF(H13="","",ROUND(H13*I13,2))</x:f>
      </x:c>
      <x:c r="K13" s="117"/>
      <x:c r="L13" s="108" t="str">
        <x:f>IF(H13="","",ROUND((H13+J13)*K13,2))</x:f>
      </x:c>
      <x:c r="M13" s="117"/>
      <x:c r="N13" s="108" t="str">
        <x:f>IF(H13="","",ROUND((H13+J13+L13)*M13,2))</x:f>
      </x:c>
      <x:c r="O13" s="108" t="str">
        <x:f>IF(H13="","",ROUND(H13+J13+L13+N13,2))</x:f>
      </x:c>
      <x:c r="P13" s="113"/>
    </x:row>
    <x:row r="14">
      <x:c r="A14" s="104" t="str">
        <x:v>CLIN 0001</x:v>
      </x:c>
      <x:c r="B14" s="104" t="str">
        <x:v>Other Direct Costs</x:v>
      </x:c>
      <x:c r="C14" s="104" t="str">
        <x:v>Travel, printing and design-phase ODCs</x:v>
      </x:c>
      <x:c r="D14" s="113"/>
      <x:c r="E14" s="115"/>
      <x:c r="F14" s="113"/>
      <x:c r="G14" s="116"/>
      <x:c r="H14" s="108" t="str">
        <x:f>IF(OR(E14="",G14=""),"",ROUND(E14*G14,2))</x:f>
      </x:c>
      <x:c r="I14" s="117"/>
      <x:c r="J14" s="108" t="str">
        <x:f>IF(H14="","",ROUND(H14*I14,2))</x:f>
      </x:c>
      <x:c r="K14" s="117"/>
      <x:c r="L14" s="108" t="str">
        <x:f>IF(H14="","",ROUND((H14+J14)*K14,2))</x:f>
      </x:c>
      <x:c r="M14" s="117"/>
      <x:c r="N14" s="108" t="str">
        <x:f>IF(H14="","",ROUND((H14+J14+L14)*M14,2))</x:f>
      </x:c>
      <x:c r="O14" s="108" t="str">
        <x:f>IF(H14="","",ROUND(H14+J14+L14+N14,2))</x:f>
      </x:c>
      <x:c r="P14" s="113"/>
    </x:row>
    <x:row r="15">
      <x:c r="A15" s="104" t="str">
        <x:v>CLIN 0001</x:v>
      </x:c>
      <x:c r="B15" s="104" t="str">
        <x:v>Quality Assurance/Quality Control</x:v>
      </x:c>
      <x:c r="C15" s="104" t="str">
        <x:v>Independent design review / constructability</x:v>
      </x:c>
      <x:c r="D15" s="113"/>
      <x:c r="E15" s="115"/>
      <x:c r="F15" s="113"/>
      <x:c r="G15" s="116"/>
      <x:c r="H15" s="108" t="str">
        <x:f>IF(OR(E15="",G15=""),"",ROUND(E15*G15,2))</x:f>
      </x:c>
      <x:c r="I15" s="117"/>
      <x:c r="J15" s="108" t="str">
        <x:f>IF(H15="","",ROUND(H15*I15,2))</x:f>
      </x:c>
      <x:c r="K15" s="117"/>
      <x:c r="L15" s="108" t="str">
        <x:f>IF(H15="","",ROUND((H15+J15)*K15,2))</x:f>
      </x:c>
      <x:c r="M15" s="117"/>
      <x:c r="N15" s="108" t="str">
        <x:f>IF(H15="","",ROUND((H15+J15+L15)*M15,2))</x:f>
      </x:c>
      <x:c r="O15" s="108" t="str">
        <x:f>IF(H15="","",ROUND(H15+J15+L15+N15,2))</x:f>
      </x:c>
      <x:c r="P15" s="113"/>
    </x:row>
    <x:row r="16">
      <x:c r="A16" s="104" t="str">
        <x:v>CLIN 0002</x:v>
      </x:c>
      <x:c r="B16" s="104" t="str">
        <x:v>Mobilization</x:v>
      </x:c>
      <x:c r="C16" s="104" t="str">
        <x:v>Site mobilization and temporary controls</x:v>
      </x:c>
      <x:c r="D16" s="113"/>
      <x:c r="E16" s="115"/>
      <x:c r="F16" s="113"/>
      <x:c r="G16" s="116"/>
      <x:c r="H16" s="108" t="str">
        <x:f>IF(OR(E16="",G16=""),"",ROUND(E16*G16,2))</x:f>
      </x:c>
      <x:c r="I16" s="117"/>
      <x:c r="J16" s="108" t="str">
        <x:f>IF(H16="","",ROUND(H16*I16,2))</x:f>
      </x:c>
      <x:c r="K16" s="117"/>
      <x:c r="L16" s="108" t="str">
        <x:f>IF(H16="","",ROUND((H16+J16)*K16,2))</x:f>
      </x:c>
      <x:c r="M16" s="117"/>
      <x:c r="N16" s="108" t="str">
        <x:f>IF(H16="","",ROUND((H16+J16+L16)*M16,2))</x:f>
      </x:c>
      <x:c r="O16" s="108" t="str">
        <x:f>IF(H16="","",ROUND(H16+J16+L16+N16,2))</x:f>
      </x:c>
      <x:c r="P16" s="113"/>
    </x:row>
    <x:row r="17">
      <x:c r="A17" s="104" t="str">
        <x:v>CLIN 0002</x:v>
      </x:c>
      <x:c r="B17" s="104" t="str">
        <x:v>General Conditions</x:v>
      </x:c>
      <x:c r="C17" s="104" t="str">
        <x:v>Project supervision, field office and coordination</x:v>
      </x:c>
      <x:c r="D17" s="113"/>
      <x:c r="E17" s="115"/>
      <x:c r="F17" s="113"/>
      <x:c r="G17" s="116"/>
      <x:c r="H17" s="108" t="str">
        <x:f>IF(OR(E17="",G17=""),"",ROUND(E17*G17,2))</x:f>
      </x:c>
      <x:c r="I17" s="117"/>
      <x:c r="J17" s="108" t="str">
        <x:f>IF(H17="","",ROUND(H17*I17,2))</x:f>
      </x:c>
      <x:c r="K17" s="117"/>
      <x:c r="L17" s="108" t="str">
        <x:f>IF(H17="","",ROUND((H17+J17)*K17,2))</x:f>
      </x:c>
      <x:c r="M17" s="117"/>
      <x:c r="N17" s="108" t="str">
        <x:f>IF(H17="","",ROUND((H17+J17+L17)*M17,2))</x:f>
      </x:c>
      <x:c r="O17" s="108" t="str">
        <x:f>IF(H17="","",ROUND(H17+J17+L17+N17,2))</x:f>
      </x:c>
      <x:c r="P17" s="113"/>
    </x:row>
    <x:row r="18">
      <x:c r="A18" s="104" t="str">
        <x:v>CLIN 0002</x:v>
      </x:c>
      <x:c r="B18" s="104" t="str">
        <x:v>Insurance</x:v>
      </x:c>
      <x:c r="C18" s="104" t="str">
        <x:v>Project-specific insurance allocation</x:v>
      </x:c>
      <x:c r="D18" s="113"/>
      <x:c r="E18" s="115"/>
      <x:c r="F18" s="113"/>
      <x:c r="G18" s="116"/>
      <x:c r="H18" s="108" t="str">
        <x:f>IF(OR(E18="",G18=""),"",ROUND(E18*G18,2))</x:f>
      </x:c>
      <x:c r="I18" s="117"/>
      <x:c r="J18" s="108" t="str">
        <x:f>IF(H18="","",ROUND(H18*I18,2))</x:f>
      </x:c>
      <x:c r="K18" s="117"/>
      <x:c r="L18" s="108" t="str">
        <x:f>IF(H18="","",ROUND((H18+J18)*K18,2))</x:f>
      </x:c>
      <x:c r="M18" s="117"/>
      <x:c r="N18" s="108" t="str">
        <x:f>IF(H18="","",ROUND((H18+J18+L18)*M18,2))</x:f>
      </x:c>
      <x:c r="O18" s="108" t="str">
        <x:f>IF(H18="","",ROUND(H18+J18+L18+N18,2))</x:f>
      </x:c>
      <x:c r="P18" s="113"/>
    </x:row>
    <x:row r="19">
      <x:c r="A19" s="104" t="str">
        <x:v>CLIN 0002</x:v>
      </x:c>
      <x:c r="B19" s="104" t="str">
        <x:v>Labor</x:v>
      </x:c>
      <x:c r="C19" s="104" t="str">
        <x:v>Field labor - demolition / preparation</x:v>
      </x:c>
      <x:c r="D19" s="113"/>
      <x:c r="E19" s="115"/>
      <x:c r="F19" s="113"/>
      <x:c r="G19" s="116"/>
      <x:c r="H19" s="108" t="str">
        <x:f>IF(OR(E19="",G19=""),"",ROUND(E19*G19,2))</x:f>
      </x:c>
      <x:c r="I19" s="117"/>
      <x:c r="J19" s="108" t="str">
        <x:f>IF(H19="","",ROUND(H19*I19,2))</x:f>
      </x:c>
      <x:c r="K19" s="117"/>
      <x:c r="L19" s="108" t="str">
        <x:f>IF(H19="","",ROUND((H19+J19)*K19,2))</x:f>
      </x:c>
      <x:c r="M19" s="117"/>
      <x:c r="N19" s="108" t="str">
        <x:f>IF(H19="","",ROUND((H19+J19+L19)*M19,2))</x:f>
      </x:c>
      <x:c r="O19" s="108" t="str">
        <x:f>IF(H19="","",ROUND(H19+J19+L19+N19,2))</x:f>
      </x:c>
      <x:c r="P19" s="113"/>
    </x:row>
    <x:row r="20">
      <x:c r="A20" s="104" t="str">
        <x:v>CLIN 0002</x:v>
      </x:c>
      <x:c r="B20" s="104" t="str">
        <x:v>Labor</x:v>
      </x:c>
      <x:c r="C20" s="104" t="str">
        <x:v>Field labor - installation / integration</x:v>
      </x:c>
      <x:c r="D20" s="113"/>
      <x:c r="E20" s="115"/>
      <x:c r="F20" s="113"/>
      <x:c r="G20" s="116"/>
      <x:c r="H20" s="108" t="str">
        <x:f>IF(OR(E20="",G20=""),"",ROUND(E20*G20,2))</x:f>
      </x:c>
      <x:c r="I20" s="117"/>
      <x:c r="J20" s="108" t="str">
        <x:f>IF(H20="","",ROUND(H20*I20,2))</x:f>
      </x:c>
      <x:c r="K20" s="117"/>
      <x:c r="L20" s="108" t="str">
        <x:f>IF(H20="","",ROUND((H20+J20)*K20,2))</x:f>
      </x:c>
      <x:c r="M20" s="117"/>
      <x:c r="N20" s="108" t="str">
        <x:f>IF(H20="","",ROUND((H20+J20+L20)*M20,2))</x:f>
      </x:c>
      <x:c r="O20" s="108" t="str">
        <x:f>IF(H20="","",ROUND(H20+J20+L20+N20,2))</x:f>
      </x:c>
      <x:c r="P20" s="113"/>
    </x:row>
    <x:row r="21">
      <x:c r="A21" s="104" t="str">
        <x:v>CLIN 0002</x:v>
      </x:c>
      <x:c r="B21" s="104" t="str">
        <x:v>Materials/Equipment</x:v>
      </x:c>
      <x:c r="C21" s="104" t="str">
        <x:v>Electrical distribution, controls and connections</x:v>
      </x:c>
      <x:c r="D21" s="113"/>
      <x:c r="E21" s="115"/>
      <x:c r="F21" s="113"/>
      <x:c r="G21" s="116"/>
      <x:c r="H21" s="108" t="str">
        <x:f>IF(OR(E21="",G21=""),"",ROUND(E21*G21,2))</x:f>
      </x:c>
      <x:c r="I21" s="117"/>
      <x:c r="J21" s="108" t="str">
        <x:f>IF(H21="","",ROUND(H21*I21,2))</x:f>
      </x:c>
      <x:c r="K21" s="117"/>
      <x:c r="L21" s="108" t="str">
        <x:f>IF(H21="","",ROUND((H21+J21)*K21,2))</x:f>
      </x:c>
      <x:c r="M21" s="117"/>
      <x:c r="N21" s="108" t="str">
        <x:f>IF(H21="","",ROUND((H21+J21+L21)*M21,2))</x:f>
      </x:c>
      <x:c r="O21" s="108" t="str">
        <x:f>IF(H21="","",ROUND(H21+J21+L21+N21,2))</x:f>
      </x:c>
      <x:c r="P21" s="113"/>
    </x:row>
    <x:row r="22">
      <x:c r="A22" s="104" t="str">
        <x:v>CLIN 0002</x:v>
      </x:c>
      <x:c r="B22" s="104" t="str">
        <x:v>Materials/Equipment</x:v>
      </x:c>
      <x:c r="C22" s="104" t="str">
        <x:v>Process-cooling, piping, supports and insulation</x:v>
      </x:c>
      <x:c r="D22" s="113"/>
      <x:c r="E22" s="115"/>
      <x:c r="F22" s="113"/>
      <x:c r="G22" s="116"/>
      <x:c r="H22" s="108" t="str">
        <x:f>IF(OR(E22="",G22=""),"",ROUND(E22*G22,2))</x:f>
      </x:c>
      <x:c r="I22" s="117"/>
      <x:c r="J22" s="108" t="str">
        <x:f>IF(H22="","",ROUND(H22*I22,2))</x:f>
      </x:c>
      <x:c r="K22" s="117"/>
      <x:c r="L22" s="108" t="str">
        <x:f>IF(H22="","",ROUND((H22+J22)*K22,2))</x:f>
      </x:c>
      <x:c r="M22" s="117"/>
      <x:c r="N22" s="108" t="str">
        <x:f>IF(H22="","",ROUND((H22+J22+L22)*M22,2))</x:f>
      </x:c>
      <x:c r="O22" s="108" t="str">
        <x:f>IF(H22="","",ROUND(H22+J22+L22+N22,2))</x:f>
      </x:c>
      <x:c r="P22" s="113"/>
    </x:row>
    <x:row r="23">
      <x:c r="A23" s="104" t="str">
        <x:v>CLIN 0002</x:v>
      </x:c>
      <x:c r="B23" s="104" t="str">
        <x:v>Materials/Equipment</x:v>
      </x:c>
      <x:c r="C23" s="104" t="str">
        <x:v>Structural supports, vibration control and penetrations</x:v>
      </x:c>
      <x:c r="D23" s="113"/>
      <x:c r="E23" s="115"/>
      <x:c r="F23" s="113"/>
      <x:c r="G23" s="116"/>
      <x:c r="H23" s="108" t="str">
        <x:f>IF(OR(E23="",G23=""),"",ROUND(E23*G23,2))</x:f>
      </x:c>
      <x:c r="I23" s="117"/>
      <x:c r="J23" s="108" t="str">
        <x:f>IF(H23="","",ROUND(H23*I23,2))</x:f>
      </x:c>
      <x:c r="K23" s="117"/>
      <x:c r="L23" s="108" t="str">
        <x:f>IF(H23="","",ROUND((H23+J23)*K23,2))</x:f>
      </x:c>
      <x:c r="M23" s="117"/>
      <x:c r="N23" s="108" t="str">
        <x:f>IF(H23="","",ROUND((H23+J23+L23)*M23,2))</x:f>
      </x:c>
      <x:c r="O23" s="108" t="str">
        <x:f>IF(H23="","",ROUND(H23+J23+L23+N23,2))</x:f>
      </x:c>
      <x:c r="P23" s="113"/>
    </x:row>
    <x:row r="24">
      <x:c r="A24" s="104" t="str">
        <x:v>CLIN 0002</x:v>
      </x:c>
      <x:c r="B24" s="104" t="str">
        <x:v>Subcontractors/Trade Partners</x:v>
      </x:c>
      <x:c r="C24" s="104" t="str">
        <x:v>Specialty trade subcontractors</x:v>
      </x:c>
      <x:c r="D24" s="113"/>
      <x:c r="E24" s="115"/>
      <x:c r="F24" s="113"/>
      <x:c r="G24" s="116"/>
      <x:c r="H24" s="108" t="str">
        <x:f>IF(OR(E24="",G24=""),"",ROUND(E24*G24,2))</x:f>
      </x:c>
      <x:c r="I24" s="117"/>
      <x:c r="J24" s="108" t="str">
        <x:f>IF(H24="","",ROUND(H24*I24,2))</x:f>
      </x:c>
      <x:c r="K24" s="117"/>
      <x:c r="L24" s="108" t="str">
        <x:f>IF(H24="","",ROUND((H24+J24)*K24,2))</x:f>
      </x:c>
      <x:c r="M24" s="117"/>
      <x:c r="N24" s="108" t="str">
        <x:f>IF(H24="","",ROUND((H24+J24+L24)*M24,2))</x:f>
      </x:c>
      <x:c r="O24" s="108" t="str">
        <x:f>IF(H24="","",ROUND(H24+J24+L24+N24,2))</x:f>
      </x:c>
      <x:c r="P24" s="113"/>
    </x:row>
    <x:row r="25">
      <x:c r="A25" s="104" t="str">
        <x:v>CLIN 0002</x:v>
      </x:c>
      <x:c r="B25" s="104" t="str">
        <x:v>Quality Assurance/Quality Control</x:v>
      </x:c>
      <x:c r="C25" s="104" t="str">
        <x:v>Inspections, testing and quality documentation</x:v>
      </x:c>
      <x:c r="D25" s="113"/>
      <x:c r="E25" s="115"/>
      <x:c r="F25" s="113"/>
      <x:c r="G25" s="116"/>
      <x:c r="H25" s="108" t="str">
        <x:f>IF(OR(E25="",G25=""),"",ROUND(E25*G25,2))</x:f>
      </x:c>
      <x:c r="I25" s="117"/>
      <x:c r="J25" s="108" t="str">
        <x:f>IF(H25="","",ROUND(H25*I25,2))</x:f>
      </x:c>
      <x:c r="K25" s="117"/>
      <x:c r="L25" s="108" t="str">
        <x:f>IF(H25="","",ROUND((H25+J25)*K25,2))</x:f>
      </x:c>
      <x:c r="M25" s="117"/>
      <x:c r="N25" s="108" t="str">
        <x:f>IF(H25="","",ROUND((H25+J25+L25)*M25,2))</x:f>
      </x:c>
      <x:c r="O25" s="108" t="str">
        <x:f>IF(H25="","",ROUND(H25+J25+L25+N25,2))</x:f>
      </x:c>
      <x:c r="P25" s="113"/>
    </x:row>
    <x:row r="26">
      <x:c r="A26" s="104" t="str">
        <x:v>CLIN 0002</x:v>
      </x:c>
      <x:c r="B26" s="104" t="str">
        <x:v>Bonds</x:v>
      </x:c>
      <x:c r="C26" s="104" t="str">
        <x:v>Performance and payment bond allocation</x:v>
      </x:c>
      <x:c r="D26" s="113"/>
      <x:c r="E26" s="115"/>
      <x:c r="F26" s="113"/>
      <x:c r="G26" s="116"/>
      <x:c r="H26" s="108" t="str">
        <x:f>IF(OR(E26="",G26=""),"",ROUND(E26*G26,2))</x:f>
      </x:c>
      <x:c r="I26" s="117"/>
      <x:c r="J26" s="108" t="str">
        <x:f>IF(H26="","",ROUND(H26*I26,2))</x:f>
      </x:c>
      <x:c r="K26" s="117"/>
      <x:c r="L26" s="108" t="str">
        <x:f>IF(H26="","",ROUND((H26+J26)*K26,2))</x:f>
      </x:c>
      <x:c r="M26" s="117"/>
      <x:c r="N26" s="108" t="str">
        <x:f>IF(H26="","",ROUND((H26+J26+L26)*M26,2))</x:f>
      </x:c>
      <x:c r="O26" s="108" t="str">
        <x:f>IF(H26="","",ROUND(H26+J26+L26+N26,2))</x:f>
      </x:c>
      <x:c r="P26" s="113"/>
    </x:row>
    <x:row r="27">
      <x:c r="A27" s="104" t="str">
        <x:v>CLIN 0002</x:v>
      </x:c>
      <x:c r="B27" s="104" t="str">
        <x:v>Other Direct Costs</x:v>
      </x:c>
      <x:c r="C27" s="104" t="str">
        <x:v>Permits, freight, rigging and disposal</x:v>
      </x:c>
      <x:c r="D27" s="113"/>
      <x:c r="E27" s="115"/>
      <x:c r="F27" s="113"/>
      <x:c r="G27" s="116"/>
      <x:c r="H27" s="108" t="str">
        <x:f>IF(OR(E27="",G27=""),"",ROUND(E27*G27,2))</x:f>
      </x:c>
      <x:c r="I27" s="117"/>
      <x:c r="J27" s="108" t="str">
        <x:f>IF(H27="","",ROUND(H27*I27,2))</x:f>
      </x:c>
      <x:c r="K27" s="117"/>
      <x:c r="L27" s="108" t="str">
        <x:f>IF(H27="","",ROUND((H27+J27)*K27,2))</x:f>
      </x:c>
      <x:c r="M27" s="117"/>
      <x:c r="N27" s="108" t="str">
        <x:f>IF(H27="","",ROUND((H27+J27+L27)*M27,2))</x:f>
      </x:c>
      <x:c r="O27" s="108" t="str">
        <x:f>IF(H27="","",ROUND(H27+J27+L27+N27,2))</x:f>
      </x:c>
      <x:c r="P27" s="113"/>
    </x:row>
    <x:row r="28">
      <x:c r="A28" s="104" t="str">
        <x:v>CLIN 0002</x:v>
      </x:c>
      <x:c r="B28" s="104" t="str">
        <x:v>Other Direct Costs</x:v>
      </x:c>
      <x:c r="C28" s="104" t="str">
        <x:v>Allowances / risk items approved by Micon</x:v>
      </x:c>
      <x:c r="D28" s="113"/>
      <x:c r="E28" s="115"/>
      <x:c r="F28" s="113"/>
      <x:c r="G28" s="116"/>
      <x:c r="H28" s="108" t="str">
        <x:f>IF(OR(E28="",G28=""),"",ROUND(E28*G28,2))</x:f>
      </x:c>
      <x:c r="I28" s="117"/>
      <x:c r="J28" s="108" t="str">
        <x:f>IF(H28="","",ROUND(H28*I28,2))</x:f>
      </x:c>
      <x:c r="K28" s="117"/>
      <x:c r="L28" s="108" t="str">
        <x:f>IF(H28="","",ROUND((H28+J28)*K28,2))</x:f>
      </x:c>
      <x:c r="M28" s="117"/>
      <x:c r="N28" s="108" t="str">
        <x:f>IF(H28="","",ROUND((H28+J28+L28)*M28,2))</x:f>
      </x:c>
      <x:c r="O28" s="108" t="str">
        <x:f>IF(H28="","",ROUND(H28+J28+L28+N28,2))</x:f>
      </x:c>
      <x:c r="P28" s="113"/>
    </x:row>
    <x:row r="29">
      <x:c r="A29" s="104" t="str">
        <x:v>CLIN 0002</x:v>
      </x:c>
      <x:c r="B29" s="104" t="str">
        <x:v>Other Direct Costs</x:v>
      </x:c>
      <x:c r="C29" s="104" t="str">
        <x:v>Additional construction direct cost</x:v>
      </x:c>
      <x:c r="D29" s="113"/>
      <x:c r="E29" s="115"/>
      <x:c r="F29" s="113"/>
      <x:c r="G29" s="116"/>
      <x:c r="H29" s="108" t="str">
        <x:f>IF(OR(E29="",G29=""),"",ROUND(E29*G29,2))</x:f>
      </x:c>
      <x:c r="I29" s="117"/>
      <x:c r="J29" s="108" t="str">
        <x:f>IF(H29="","",ROUND(H29*I29,2))</x:f>
      </x:c>
      <x:c r="K29" s="117"/>
      <x:c r="L29" s="108" t="str">
        <x:f>IF(H29="","",ROUND((H29+J29)*K29,2))</x:f>
      </x:c>
      <x:c r="M29" s="117"/>
      <x:c r="N29" s="108" t="str">
        <x:f>IF(H29="","",ROUND((H29+J29+L29)*M29,2))</x:f>
      </x:c>
      <x:c r="O29" s="108" t="str">
        <x:f>IF(H29="","",ROUND(H29+J29+L29+N29,2))</x:f>
      </x:c>
      <x:c r="P29" s="113"/>
    </x:row>
    <x:row r="30">
      <x:c r="A30" s="104" t="str">
        <x:v>CLIN 0003</x:v>
      </x:c>
      <x:c r="B30" s="104" t="str">
        <x:v>Labor</x:v>
      </x:c>
      <x:c r="C30" s="104" t="str">
        <x:v>Commissioning and performance validation</x:v>
      </x:c>
      <x:c r="D30" s="113"/>
      <x:c r="E30" s="115"/>
      <x:c r="F30" s="113"/>
      <x:c r="G30" s="116"/>
      <x:c r="H30" s="108" t="str">
        <x:f>IF(OR(E30="",G30=""),"",ROUND(E30*G30,2))</x:f>
      </x:c>
      <x:c r="I30" s="117"/>
      <x:c r="J30" s="108" t="str">
        <x:f>IF(H30="","",ROUND(H30*I30,2))</x:f>
      </x:c>
      <x:c r="K30" s="117"/>
      <x:c r="L30" s="108" t="str">
        <x:f>IF(H30="","",ROUND((H30+J30)*K30,2))</x:f>
      </x:c>
      <x:c r="M30" s="117"/>
      <x:c r="N30" s="108" t="str">
        <x:f>IF(H30="","",ROUND((H30+J30+L30)*M30,2))</x:f>
      </x:c>
      <x:c r="O30" s="108" t="str">
        <x:f>IF(H30="","",ROUND(H30+J30+L30+N30,2))</x:f>
      </x:c>
      <x:c r="P30" s="113"/>
    </x:row>
    <x:row r="31">
      <x:c r="A31" s="104" t="str">
        <x:v>CLIN 0003</x:v>
      </x:c>
      <x:c r="B31" s="104" t="str">
        <x:v>Labor</x:v>
      </x:c>
      <x:c r="C31" s="104" t="str">
        <x:v>Punch-list completion and field closeout</x:v>
      </x:c>
      <x:c r="D31" s="113"/>
      <x:c r="E31" s="115"/>
      <x:c r="F31" s="113"/>
      <x:c r="G31" s="116"/>
      <x:c r="H31" s="108" t="str">
        <x:f>IF(OR(E31="",G31=""),"",ROUND(E31*G31,2))</x:f>
      </x:c>
      <x:c r="I31" s="117"/>
      <x:c r="J31" s="108" t="str">
        <x:f>IF(H31="","",ROUND(H31*I31,2))</x:f>
      </x:c>
      <x:c r="K31" s="117"/>
      <x:c r="L31" s="108" t="str">
        <x:f>IF(H31="","",ROUND((H31+J31)*K31,2))</x:f>
      </x:c>
      <x:c r="M31" s="117"/>
      <x:c r="N31" s="108" t="str">
        <x:f>IF(H31="","",ROUND((H31+J31+L31)*M31,2))</x:f>
      </x:c>
      <x:c r="O31" s="108" t="str">
        <x:f>IF(H31="","",ROUND(H31+J31+L31+N31,2))</x:f>
      </x:c>
      <x:c r="P31" s="113"/>
    </x:row>
    <x:row r="32">
      <x:c r="A32" s="104" t="str">
        <x:v>CLIN 0003</x:v>
      </x:c>
      <x:c r="B32" s="104" t="str">
        <x:v>Subcontractors/Trade Partners</x:v>
      </x:c>
      <x:c r="C32" s="104" t="str">
        <x:v>Specialty testing / balancing / commissioning</x:v>
      </x:c>
      <x:c r="D32" s="113"/>
      <x:c r="E32" s="115"/>
      <x:c r="F32" s="113"/>
      <x:c r="G32" s="116"/>
      <x:c r="H32" s="108" t="str">
        <x:f>IF(OR(E32="",G32=""),"",ROUND(E32*G32,2))</x:f>
      </x:c>
      <x:c r="I32" s="117"/>
      <x:c r="J32" s="108" t="str">
        <x:f>IF(H32="","",ROUND(H32*I32,2))</x:f>
      </x:c>
      <x:c r="K32" s="117"/>
      <x:c r="L32" s="108" t="str">
        <x:f>IF(H32="","",ROUND((H32+J32)*K32,2))</x:f>
      </x:c>
      <x:c r="M32" s="117"/>
      <x:c r="N32" s="108" t="str">
        <x:f>IF(H32="","",ROUND((H32+J32+L32)*M32,2))</x:f>
      </x:c>
      <x:c r="O32" s="108" t="str">
        <x:f>IF(H32="","",ROUND(H32+J32+L32+N32,2))</x:f>
      </x:c>
      <x:c r="P32" s="113"/>
    </x:row>
    <x:row r="33">
      <x:c r="A33" s="104" t="str">
        <x:v>CLIN 0003</x:v>
      </x:c>
      <x:c r="B33" s="104" t="str">
        <x:v>Other Direct Costs</x:v>
      </x:c>
      <x:c r="C33" s="104" t="str">
        <x:v>As-builts, O&amp;M manuals and closeout records</x:v>
      </x:c>
      <x:c r="D33" s="113"/>
      <x:c r="E33" s="115"/>
      <x:c r="F33" s="113"/>
      <x:c r="G33" s="116"/>
      <x:c r="H33" s="108" t="str">
        <x:f>IF(OR(E33="",G33=""),"",ROUND(E33*G33,2))</x:f>
      </x:c>
      <x:c r="I33" s="117"/>
      <x:c r="J33" s="108" t="str">
        <x:f>IF(H33="","",ROUND(H33*I33,2))</x:f>
      </x:c>
      <x:c r="K33" s="117"/>
      <x:c r="L33" s="108" t="str">
        <x:f>IF(H33="","",ROUND((H33+J33)*K33,2))</x:f>
      </x:c>
      <x:c r="M33" s="117"/>
      <x:c r="N33" s="108" t="str">
        <x:f>IF(H33="","",ROUND((H33+J33+L33)*M33,2))</x:f>
      </x:c>
      <x:c r="O33" s="108" t="str">
        <x:f>IF(H33="","",ROUND(H33+J33+L33+N33,2))</x:f>
      </x:c>
      <x:c r="P33" s="113"/>
    </x:row>
    <x:row r="34">
      <x:c r="A34" s="104" t="str">
        <x:v>CLIN 0003</x:v>
      </x:c>
      <x:c r="B34" s="104" t="str">
        <x:v>Other Direct Costs</x:v>
      </x:c>
      <x:c r="C34" s="104" t="str">
        <x:v>Training and turnover materials</x:v>
      </x:c>
      <x:c r="D34" s="113"/>
      <x:c r="E34" s="115"/>
      <x:c r="F34" s="113"/>
      <x:c r="G34" s="116"/>
      <x:c r="H34" s="108" t="str">
        <x:f>IF(OR(E34="",G34=""),"",ROUND(E34*G34,2))</x:f>
      </x:c>
      <x:c r="I34" s="117"/>
      <x:c r="J34" s="108" t="str">
        <x:f>IF(H34="","",ROUND(H34*I34,2))</x:f>
      </x:c>
      <x:c r="K34" s="117"/>
      <x:c r="L34" s="108" t="str">
        <x:f>IF(H34="","",ROUND((H34+J34)*K34,2))</x:f>
      </x:c>
      <x:c r="M34" s="117"/>
      <x:c r="N34" s="108" t="str">
        <x:f>IF(H34="","",ROUND((H34+J34+L34)*M34,2))</x:f>
      </x:c>
      <x:c r="O34" s="108" t="str">
        <x:f>IF(H34="","",ROUND(H34+J34+L34+N34,2))</x:f>
      </x:c>
      <x:c r="P34" s="113"/>
    </x:row>
    <x:row r="35">
      <x:c r="A35" s="104" t="str">
        <x:v>CLIN 0003</x:v>
      </x:c>
      <x:c r="B35" s="104" t="str">
        <x:v>Quality Assurance/Quality Control</x:v>
      </x:c>
      <x:c r="C35" s="104" t="str">
        <x:v>Final quality validation and acceptance support</x:v>
      </x:c>
      <x:c r="D35" s="113"/>
      <x:c r="E35" s="115"/>
      <x:c r="F35" s="113"/>
      <x:c r="G35" s="116"/>
      <x:c r="H35" s="108" t="str">
        <x:f>IF(OR(E35="",G35=""),"",ROUND(E35*G35,2))</x:f>
      </x:c>
      <x:c r="I35" s="117"/>
      <x:c r="J35" s="108" t="str">
        <x:f>IF(H35="","",ROUND(H35*I35,2))</x:f>
      </x:c>
      <x:c r="K35" s="117"/>
      <x:c r="L35" s="108" t="str">
        <x:f>IF(H35="","",ROUND((H35+J35)*K35,2))</x:f>
      </x:c>
      <x:c r="M35" s="117"/>
      <x:c r="N35" s="108" t="str">
        <x:f>IF(H35="","",ROUND((H35+J35+L35)*M35,2))</x:f>
      </x:c>
      <x:c r="O35" s="108" t="str">
        <x:f>IF(H35="","",ROUND(H35+J35+L35+N35,2))</x:f>
      </x:c>
      <x:c r="P35" s="113"/>
    </x:row>
    <x:row r="36">
      <x:c r="A36" s="104" t="str">
        <x:v>CLIN 0003</x:v>
      </x:c>
      <x:c r="B36" s="104" t="str">
        <x:v>Other Direct Costs</x:v>
      </x:c>
      <x:c r="C36" s="104" t="str">
        <x:v>Warranty / post-turnover support allowance</x:v>
      </x:c>
      <x:c r="D36" s="113"/>
      <x:c r="E36" s="115"/>
      <x:c r="F36" s="113"/>
      <x:c r="G36" s="116"/>
      <x:c r="H36" s="108" t="str">
        <x:f>IF(OR(E36="",G36=""),"",ROUND(E36*G36,2))</x:f>
      </x:c>
      <x:c r="I36" s="117"/>
      <x:c r="J36" s="108" t="str">
        <x:f>IF(H36="","",ROUND(H36*I36,2))</x:f>
      </x:c>
      <x:c r="K36" s="117"/>
      <x:c r="L36" s="108" t="str">
        <x:f>IF(H36="","",ROUND((H36+J36)*K36,2))</x:f>
      </x:c>
      <x:c r="M36" s="117"/>
      <x:c r="N36" s="108" t="str">
        <x:f>IF(H36="","",ROUND((H36+J36+L36)*M36,2))</x:f>
      </x:c>
      <x:c r="O36" s="108" t="str">
        <x:f>IF(H36="","",ROUND(H36+J36+L36+N36,2))</x:f>
      </x:c>
      <x:c r="P36" s="113"/>
    </x:row>
    <x:row r="37">
      <x:c r="A37" s="104" t="str">
        <x:v>CLIN 0003</x:v>
      </x:c>
      <x:c r="B37" s="104" t="str">
        <x:v>Other Direct Costs</x:v>
      </x:c>
      <x:c r="C37" s="104" t="str">
        <x:v>Additional closeout direct cost</x:v>
      </x:c>
      <x:c r="D37" s="113"/>
      <x:c r="E37" s="115"/>
      <x:c r="F37" s="113"/>
      <x:c r="G37" s="116"/>
      <x:c r="H37" s="108" t="str">
        <x:f>IF(OR(E37="",G37=""),"",ROUND(E37*G37,2))</x:f>
      </x:c>
      <x:c r="I37" s="117"/>
      <x:c r="J37" s="108" t="str">
        <x:f>IF(H37="","",ROUND(H37*I37,2))</x:f>
      </x:c>
      <x:c r="K37" s="117"/>
      <x:c r="L37" s="108" t="str">
        <x:f>IF(H37="","",ROUND((H37+J37)*K37,2))</x:f>
      </x:c>
      <x:c r="M37" s="117"/>
      <x:c r="N37" s="108" t="str">
        <x:f>IF(H37="","",ROUND((H37+J37+L37)*M37,2))</x:f>
      </x:c>
      <x:c r="O37" s="108" t="str">
        <x:f>IF(H37="","",ROUND(H37+J37+L37+N37,2))</x:f>
      </x:c>
      <x:c r="P37" s="113"/>
    </x:row>
    <x:row r="38">
      <x:c r="A38" s="105" t="str">
        <x:v>TOTAL BOTTOM-UP PRICE</x:v>
      </x:c>
      <x:c r="B38" s="105"/>
      <x:c r="C38" s="105"/>
      <x:c r="D38" s="105"/>
      <x:c r="E38" s="105"/>
      <x:c r="F38" s="105"/>
      <x:c r="G38" s="105"/>
      <x:c r="H38" s="105"/>
      <x:c r="I38" s="105"/>
      <x:c r="J38" s="105"/>
      <x:c r="K38" s="105"/>
      <x:c r="L38" s="105"/>
      <x:c r="M38" s="105"/>
      <x:c r="N38" s="105"/>
      <x:c r="O38" s="107" t="n">
        <x:f>ROUND(SUM(O8:O37),2)</x:f>
        <x:v>0</x:v>
      </x:c>
      <x:c r="P38" s="105"/>
    </x:row>
  </x:sheetData>
  <x:mergeCells>
    <x:mergeCell ref="A1:P1"/>
    <x:mergeCell ref="A2:P2"/>
    <x:mergeCell ref="A4:P5"/>
  </x:mergeCells>
  <x:dataValidations count="1">
    <x:dataValidation type="list" sqref="F8:F37">
      <x:formula1>"Hour,Day,Week,Month,Lot,EA,LS,Quote,Allowance"</x:formula1>
    </x:dataValidation>
  </x:dataValidations>
  <x:pageMargins left="0.7" right="0.7" top="0.75" bottom="0.75" header="0.3" footer="0.3"/>
  <x:drawing xmlns:r="http://schemas.openxmlformats.org/officeDocument/2006/relationships" r:id="R954abec99a0b4a1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5" hidden="0" customWidth="1"/>
    <x:col min="3" max="3" width="16" hidden="0" customWidth="1"/>
    <x:col min="4" max="4" width="16" hidden="0" customWidth="1"/>
    <x:col min="5" max="5" width="30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34" hidden="0" customWidth="1"/>
    <x:col min="14" max="14" width="34" hidden="0" customWidth="1"/>
  </x:cols>
  <x:sheetData>
    <x:row r="1" ht="31" customHeight="1">
      <x:c r="A1" s="94" t="str">
        <x:v>MICON CONSTRUCTIONS | METHOD 2 - COMPARABLE PROJECT BENCHMARKING</x:v>
      </x:c>
      <x:c r="B1" s="94"/>
      <x:c r="C1" s="94"/>
      <x:c r="D1" s="94"/>
      <x:c r="E1" s="94"/>
      <x:c r="F1" s="94"/>
      <x:c r="G1" s="94"/>
      <x:c r="H1" s="94"/>
      <x:c r="I1" s="94"/>
      <x:c r="J1" s="94"/>
      <x:c r="K1" s="94"/>
      <x:c r="L1" s="94"/>
      <x:c r="M1" s="94"/>
      <x:c r="N1" s="94"/>
    </x:row>
    <x:row r="2" ht="22" customHeight="1">
      <x:c r="A2" s="95" t="str">
        <x:v>Source, normalize and explain each comparable | No unsupported benchmark values</x:v>
      </x:c>
      <x:c r="B2" s="95"/>
      <x:c r="C2" s="95"/>
      <x:c r="D2" s="95"/>
      <x:c r="E2" s="95"/>
      <x:c r="F2" s="95"/>
      <x:c r="G2" s="95"/>
      <x:c r="H2" s="95"/>
      <x:c r="I2" s="95"/>
      <x:c r="J2" s="95"/>
      <x:c r="K2" s="95"/>
      <x:c r="L2" s="95"/>
      <x:c r="M2" s="95"/>
      <x:c r="N2" s="95"/>
    </x:row>
    <x:row r="4">
      <x:c r="A4" s="112" t="str">
        <x:v>Comparable records entered</x:v>
      </x:c>
      <x:c r="B4" s="114" t="n">
        <x:f>COUNT(L12:L19)</x:f>
        <x:v>0</x:v>
      </x:c>
      <x:c r="D4" s="75" t="str">
        <x:v>MICON INPUT REQUIRED
Enter at least three traceable, reasonably similar projects. Explain each time, location, size, complexity, occupied-facility, design-build and specialized MEP/process-cooling adjustment. Do not rely on award value alone.</x:v>
      </x:c>
      <x:c r="E4" s="76"/>
      <x:c r="F4" s="76"/>
      <x:c r="G4" s="76"/>
      <x:c r="H4" s="76"/>
      <x:c r="I4" s="76"/>
      <x:c r="J4" s="76"/>
      <x:c r="K4" s="76"/>
      <x:c r="L4" s="76"/>
      <x:c r="M4" s="76"/>
      <x:c r="N4" s="77"/>
    </x:row>
    <x:row r="5">
      <x:c r="A5" s="112" t="str">
        <x:v>Comparable median</x:v>
      </x:c>
      <x:c r="B5" s="108" t="str">
        <x:f>IF(COUNT(L12:L19)&gt;=3,MEDIAN(L12:L19),"")</x:f>
      </x:c>
      <x:c r="D5" s="78"/>
      <x:c r="E5" s="74"/>
      <x:c r="F5" s="74"/>
      <x:c r="G5" s="74"/>
      <x:c r="H5" s="74"/>
      <x:c r="I5" s="74"/>
      <x:c r="J5" s="74"/>
      <x:c r="K5" s="74"/>
      <x:c r="L5" s="74"/>
      <x:c r="M5" s="74"/>
      <x:c r="N5" s="79"/>
    </x:row>
    <x:row r="6">
      <x:c r="A6" s="112" t="str">
        <x:v>Comparable average</x:v>
      </x:c>
      <x:c r="B6" s="108" t="str">
        <x:f>IF(COUNT(L12:L19)&gt;=3,AVERAGE(L12:L19),"")</x:f>
      </x:c>
      <x:c r="D6" s="78"/>
      <x:c r="E6" s="74"/>
      <x:c r="F6" s="74"/>
      <x:c r="G6" s="74"/>
      <x:c r="H6" s="74"/>
      <x:c r="I6" s="74"/>
      <x:c r="J6" s="74"/>
      <x:c r="K6" s="74"/>
      <x:c r="L6" s="74"/>
      <x:c r="M6" s="74"/>
      <x:c r="N6" s="79"/>
    </x:row>
    <x:row r="7">
      <x:c r="A7" s="112" t="str">
        <x:v>Comparable low</x:v>
      </x:c>
      <x:c r="B7" s="108" t="str">
        <x:f>IF(COUNT(L12:L19)&gt;=3,MIN(L12:L19),"")</x:f>
      </x:c>
      <x:c r="D7" s="78"/>
      <x:c r="E7" s="74"/>
      <x:c r="F7" s="74"/>
      <x:c r="G7" s="74"/>
      <x:c r="H7" s="74"/>
      <x:c r="I7" s="74"/>
      <x:c r="J7" s="74"/>
      <x:c r="K7" s="74"/>
      <x:c r="L7" s="74"/>
      <x:c r="M7" s="74"/>
      <x:c r="N7" s="79"/>
    </x:row>
    <x:row r="8">
      <x:c r="A8" s="112" t="str">
        <x:v>Comparable high</x:v>
      </x:c>
      <x:c r="B8" s="108" t="str">
        <x:f>IF(COUNT(L12:L19)&gt;=3,MAX(L12:L19),"")</x:f>
      </x:c>
      <x:c r="D8" s="80"/>
      <x:c r="E8" s="81"/>
      <x:c r="F8" s="81"/>
      <x:c r="G8" s="81"/>
      <x:c r="H8" s="81"/>
      <x:c r="I8" s="81"/>
      <x:c r="J8" s="81"/>
      <x:c r="K8" s="81"/>
      <x:c r="L8" s="81"/>
      <x:c r="M8" s="81"/>
      <x:c r="N8" s="82"/>
    </x:row>
    <x:row r="11">
      <x:c r="A11" s="100" t="str">
        <x:v>Comparable Project / Contract</x:v>
      </x:c>
      <x:c r="B11" s="100" t="str">
        <x:v>Agency / Owner</x:v>
      </x:c>
      <x:c r="C11" s="100" t="str">
        <x:v>Award / Proposal Date</x:v>
      </x:c>
      <x:c r="D11" s="100" t="str">
        <x:v>Location</x:v>
      </x:c>
      <x:c r="E11" s="100" t="str">
        <x:v>Scope Similarity</x:v>
      </x:c>
      <x:c r="F11" s="100" t="str">
        <x:v>Base Contract Value</x:v>
      </x:c>
      <x:c r="G11" s="100" t="str">
        <x:v>Base-Year Index</x:v>
      </x:c>
      <x:c r="H11" s="100" t="str">
        <x:v>Current Index</x:v>
      </x:c>
      <x:c r="I11" s="100" t="str">
        <x:v>Time-Adjusted Value</x:v>
      </x:c>
      <x:c r="J11" s="100" t="str">
        <x:v>Scope / Complexity Factor</x:v>
      </x:c>
      <x:c r="K11" s="100" t="str">
        <x:v>Location Factor</x:v>
      </x:c>
      <x:c r="L11" s="100" t="str">
        <x:v>Adjusted Comparable Value</x:v>
      </x:c>
      <x:c r="M11" s="100" t="str">
        <x:v>Source / URL / File</x:v>
      </x:c>
      <x:c r="N11" s="100" t="str">
        <x:v>Adjustment Rationale</x:v>
      </x:c>
    </x:row>
    <x:row r="12">
      <x:c r="A12" s="113"/>
      <x:c r="B12" s="113"/>
      <x:c r="C12" s="118"/>
      <x:c r="D12" s="113"/>
      <x:c r="E12" s="113"/>
      <x:c r="F12" s="116"/>
      <x:c r="G12" s="119"/>
      <x:c r="H12" s="119"/>
      <x:c r="I12" s="108" t="str">
        <x:f>IF(OR(F12="",G12="",H12=""),"",ROUND(F12*(H12/G12),2))</x:f>
      </x:c>
      <x:c r="J12" s="119"/>
      <x:c r="K12" s="119"/>
      <x:c r="L12" s="108" t="str">
        <x:f>IF(OR(I12="",J12="",K12=""),"",ROUND(I12*J12*K12,2))</x:f>
      </x:c>
      <x:c r="M12" s="113"/>
      <x:c r="N12" s="113"/>
    </x:row>
    <x:row r="13">
      <x:c r="A13" s="113"/>
      <x:c r="B13" s="113"/>
      <x:c r="C13" s="118"/>
      <x:c r="D13" s="113"/>
      <x:c r="E13" s="113"/>
      <x:c r="F13" s="116"/>
      <x:c r="G13" s="119"/>
      <x:c r="H13" s="119"/>
      <x:c r="I13" s="108" t="str">
        <x:f>IF(OR(F13="",G13="",H13=""),"",ROUND(F13*(H13/G13),2))</x:f>
      </x:c>
      <x:c r="J13" s="119"/>
      <x:c r="K13" s="119"/>
      <x:c r="L13" s="108" t="str">
        <x:f>IF(OR(I13="",J13="",K13=""),"",ROUND(I13*J13*K13,2))</x:f>
      </x:c>
      <x:c r="M13" s="113"/>
      <x:c r="N13" s="113"/>
    </x:row>
    <x:row r="14">
      <x:c r="A14" s="113"/>
      <x:c r="B14" s="113"/>
      <x:c r="C14" s="118"/>
      <x:c r="D14" s="113"/>
      <x:c r="E14" s="113"/>
      <x:c r="F14" s="116"/>
      <x:c r="G14" s="119"/>
      <x:c r="H14" s="119"/>
      <x:c r="I14" s="108" t="str">
        <x:f>IF(OR(F14="",G14="",H14=""),"",ROUND(F14*(H14/G14),2))</x:f>
      </x:c>
      <x:c r="J14" s="119"/>
      <x:c r="K14" s="119"/>
      <x:c r="L14" s="108" t="str">
        <x:f>IF(OR(I14="",J14="",K14=""),"",ROUND(I14*J14*K14,2))</x:f>
      </x:c>
      <x:c r="M14" s="113"/>
      <x:c r="N14" s="113"/>
    </x:row>
    <x:row r="15">
      <x:c r="A15" s="113"/>
      <x:c r="B15" s="113"/>
      <x:c r="C15" s="118"/>
      <x:c r="D15" s="113"/>
      <x:c r="E15" s="113"/>
      <x:c r="F15" s="116"/>
      <x:c r="G15" s="119"/>
      <x:c r="H15" s="119"/>
      <x:c r="I15" s="108" t="str">
        <x:f>IF(OR(F15="",G15="",H15=""),"",ROUND(F15*(H15/G15),2))</x:f>
      </x:c>
      <x:c r="J15" s="119"/>
      <x:c r="K15" s="119"/>
      <x:c r="L15" s="108" t="str">
        <x:f>IF(OR(I15="",J15="",K15=""),"",ROUND(I15*J15*K15,2))</x:f>
      </x:c>
      <x:c r="M15" s="113"/>
      <x:c r="N15" s="113"/>
    </x:row>
    <x:row r="16">
      <x:c r="A16" s="113"/>
      <x:c r="B16" s="113"/>
      <x:c r="C16" s="118"/>
      <x:c r="D16" s="113"/>
      <x:c r="E16" s="113"/>
      <x:c r="F16" s="116"/>
      <x:c r="G16" s="119"/>
      <x:c r="H16" s="119"/>
      <x:c r="I16" s="108" t="str">
        <x:f>IF(OR(F16="",G16="",H16=""),"",ROUND(F16*(H16/G16),2))</x:f>
      </x:c>
      <x:c r="J16" s="119"/>
      <x:c r="K16" s="119"/>
      <x:c r="L16" s="108" t="str">
        <x:f>IF(OR(I16="",J16="",K16=""),"",ROUND(I16*J16*K16,2))</x:f>
      </x:c>
      <x:c r="M16" s="113"/>
      <x:c r="N16" s="113"/>
    </x:row>
    <x:row r="17">
      <x:c r="A17" s="113"/>
      <x:c r="B17" s="113"/>
      <x:c r="C17" s="118"/>
      <x:c r="D17" s="113"/>
      <x:c r="E17" s="113"/>
      <x:c r="F17" s="116"/>
      <x:c r="G17" s="119"/>
      <x:c r="H17" s="119"/>
      <x:c r="I17" s="108" t="str">
        <x:f>IF(OR(F17="",G17="",H17=""),"",ROUND(F17*(H17/G17),2))</x:f>
      </x:c>
      <x:c r="J17" s="119"/>
      <x:c r="K17" s="119"/>
      <x:c r="L17" s="108" t="str">
        <x:f>IF(OR(I17="",J17="",K17=""),"",ROUND(I17*J17*K17,2))</x:f>
      </x:c>
      <x:c r="M17" s="113"/>
      <x:c r="N17" s="113"/>
    </x:row>
    <x:row r="18">
      <x:c r="A18" s="113"/>
      <x:c r="B18" s="113"/>
      <x:c r="C18" s="118"/>
      <x:c r="D18" s="113"/>
      <x:c r="E18" s="113"/>
      <x:c r="F18" s="116"/>
      <x:c r="G18" s="119"/>
      <x:c r="H18" s="119"/>
      <x:c r="I18" s="108" t="str">
        <x:f>IF(OR(F18="",G18="",H18=""),"",ROUND(F18*(H18/G18),2))</x:f>
      </x:c>
      <x:c r="J18" s="119"/>
      <x:c r="K18" s="119"/>
      <x:c r="L18" s="108" t="str">
        <x:f>IF(OR(I18="",J18="",K18=""),"",ROUND(I18*J18*K18,2))</x:f>
      </x:c>
      <x:c r="M18" s="113"/>
      <x:c r="N18" s="113"/>
    </x:row>
    <x:row r="19">
      <x:c r="A19" s="113"/>
      <x:c r="B19" s="113"/>
      <x:c r="C19" s="118"/>
      <x:c r="D19" s="113"/>
      <x:c r="E19" s="113"/>
      <x:c r="F19" s="116"/>
      <x:c r="G19" s="119"/>
      <x:c r="H19" s="119"/>
      <x:c r="I19" s="108" t="str">
        <x:f>IF(OR(F19="",G19="",H19=""),"",ROUND(F19*(H19/G19),2))</x:f>
      </x:c>
      <x:c r="J19" s="119"/>
      <x:c r="K19" s="119"/>
      <x:c r="L19" s="108" t="str">
        <x:f>IF(OR(I19="",J19="",K19=""),"",ROUND(I19*J19*K19,2))</x:f>
      </x:c>
      <x:c r="M19" s="113"/>
      <x:c r="N19" s="113"/>
    </x:row>
    <x:row r="21">
      <x:c r="A21" s="70" t="str">
        <x:v>Comparable-project pricing is corroborative, not a substitute for the bottom-up estimate. Micon must retain each source record and explain every normalization factor in the Word cost/price narrative.</x:v>
      </x:c>
      <x:c r="B21" s="70"/>
      <x:c r="C21" s="70"/>
      <x:c r="D21" s="70"/>
      <x:c r="E21" s="70"/>
      <x:c r="F21" s="70"/>
      <x:c r="G21" s="70"/>
      <x:c r="H21" s="70"/>
      <x:c r="I21" s="70"/>
      <x:c r="J21" s="70"/>
      <x:c r="K21" s="70"/>
      <x:c r="L21" s="70"/>
      <x:c r="M21" s="70"/>
      <x:c r="N21" s="70"/>
    </x:row>
    <x:row r="22">
      <x:c r="A22" s="70"/>
      <x:c r="B22" s="70"/>
      <x:c r="C22" s="70"/>
      <x:c r="D22" s="70"/>
      <x:c r="E22" s="70"/>
      <x:c r="F22" s="70"/>
      <x:c r="G22" s="70"/>
      <x:c r="H22" s="70"/>
      <x:c r="I22" s="70"/>
      <x:c r="J22" s="70"/>
      <x:c r="K22" s="70"/>
      <x:c r="L22" s="70"/>
      <x:c r="M22" s="70"/>
      <x:c r="N22" s="70"/>
    </x:row>
  </x:sheetData>
  <x:mergeCells>
    <x:mergeCell ref="A1:N1"/>
    <x:mergeCell ref="A2:N2"/>
    <x:mergeCell ref="D4:N8"/>
    <x:mergeCell ref="A21:N22"/>
  </x:mergeCells>
  <x:pageMargins left="0.7" right="0.7" top="0.75" bottom="0.75" header="0.3" footer="0.3"/>
  <x:drawing xmlns:r="http://schemas.openxmlformats.org/officeDocument/2006/relationships" r:id="R31e2654d22fa4366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6" hidden="0" customWidth="1"/>
    <x:col min="3" max="3" width="4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1" customHeight="1">
      <x:c r="A1" s="94" t="str">
        <x:v>MICON CONSTRUCTIONS | PRICE RECONCILIATION &amp; APPROVAL</x:v>
      </x:c>
      <x:c r="B1" s="94"/>
      <x:c r="C1" s="94"/>
      <x:c r="D1" s="94"/>
      <x:c r="E1" s="94"/>
      <x:c r="F1" s="94"/>
    </x:row>
    <x:row r="2" ht="22" customHeight="1">
      <x:c r="A2" s="95" t="str">
        <x:v>Two-method reasonableness review | Internal planning control, not a solicitation threshold</x:v>
      </x:c>
      <x:c r="B2" s="95"/>
      <x:c r="C2" s="95"/>
      <x:c r="D2" s="95"/>
      <x:c r="E2" s="95"/>
      <x:c r="F2" s="95"/>
    </x:row>
    <x:row r="4">
      <x:c r="A4" s="100" t="str">
        <x:v>CONTROL</x:v>
      </x:c>
      <x:c r="B4" s="100" t="str">
        <x:v>RESULT</x:v>
      </x:c>
      <x:c r="D4" s="100" t="str">
        <x:v>CLIN</x:v>
      </x:c>
      <x:c r="E4" s="100" t="str">
        <x:v>BOTTOM-UP PRICE</x:v>
      </x:c>
      <x:c r="F4" s="100" t="str">
        <x:v>% OF TOTAL</x:v>
      </x:c>
    </x:row>
    <x:row r="5">
      <x:c r="A5" s="104" t="str">
        <x:v>Method 1 - Bottom-up price</x:v>
      </x:c>
      <x:c r="B5" s="108" t="n">
        <x:f>'Section B Prime'!E8</x:f>
        <x:v>0</x:v>
      </x:c>
      <x:c r="D5" s="104" t="str">
        <x:v>CLIN 0001</x:v>
      </x:c>
      <x:c r="E5" s="108" t="n">
        <x:f>'Section B Prime'!E5</x:f>
        <x:v>0</x:v>
      </x:c>
      <x:c r="F5" s="120" t="str">
        <x:f>IF($B$5=0,"",E5/$B$5)</x:f>
      </x:c>
    </x:row>
    <x:row r="6">
      <x:c r="A6" s="104" t="str">
        <x:v>Method 2 - Comparable median</x:v>
      </x:c>
      <x:c r="B6" s="108" t="n">
        <x:f>'Comparable Pricing'!B5</x:f>
        <x:v>0</x:v>
      </x:c>
      <x:c r="D6" s="104" t="str">
        <x:v>CLIN 0002</x:v>
      </x:c>
      <x:c r="E6" s="108" t="n">
        <x:f>'Section B Prime'!E6</x:f>
        <x:v>0</x:v>
      </x:c>
      <x:c r="F6" s="120" t="str">
        <x:f>IF($B$5=0,"",E6/$B$5)</x:f>
      </x:c>
    </x:row>
    <x:row r="7">
      <x:c r="A7" s="104" t="str">
        <x:v>Variance: buildup vs. comparable</x:v>
      </x:c>
      <x:c r="B7" s="120" t="str">
        <x:f>IF(OR(B5=0,B6=""),"",(B5-B6)/B6)</x:f>
      </x:c>
      <x:c r="D7" s="104" t="str">
        <x:v>CLIN 0003</x:v>
      </x:c>
      <x:c r="E7" s="108" t="n">
        <x:f>'Section B Prime'!E7</x:f>
        <x:v>0</x:v>
      </x:c>
      <x:c r="F7" s="120" t="str">
        <x:f>IF($B$5=0,"",E7/$B$5)</x:f>
      </x:c>
    </x:row>
    <x:row r="8">
      <x:c r="A8" s="104" t="str">
        <x:v>Internal planning band</x:v>
      </x:c>
      <x:c r="B8" s="120" t="n">
        <x:v>0.15</x:v>
      </x:c>
    </x:row>
    <x:row r="9">
      <x:c r="A9" s="104" t="str">
        <x:v>Pricing support status</x:v>
      </x:c>
      <x:c r="B9" s="114" t="str">
        <x:f>IF(OR(B5=0,B6=""),"MICON INPUT REQUIRED",IF(ABS(B7)&lt;=B8,"SUPPORTED - REVIEW","RECONCILE ASSUMPTIONS"))</x:f>
        <x:v>MICON INPUT REQUIRED</x:v>
      </x:c>
      <x:c r="D9" s="75" t="str">
        <x:v>APPROVAL RULE
Explain material differences between the two methods. Confirm the final FFP is complete, balanced across CLINs, realistic for the technical approach, and supported by current, traceable source data.</x:v>
      </x:c>
      <x:c r="E9" s="76"/>
      <x:c r="F9" s="77"/>
    </x:row>
    <x:row r="10">
      <x:c r="A10" s="104" t="str">
        <x:v>CLIN balance review</x:v>
      </x:c>
      <x:c r="B10" s="113" t="str">
        <x:v>MICON INPUT REQUIRED</x:v>
      </x:c>
      <x:c r="D10" s="78"/>
      <x:c r="E10" s="74"/>
      <x:c r="F10" s="79"/>
    </x:row>
    <x:row r="11">
      <x:c r="A11" s="104" t="str">
        <x:v>Price realism review</x:v>
      </x:c>
      <x:c r="B11" s="113" t="str">
        <x:v>MICON INPUT REQUIRED</x:v>
      </x:c>
      <x:c r="D11" s="78"/>
      <x:c r="E11" s="74"/>
      <x:c r="F11" s="79"/>
    </x:row>
    <x:row r="12">
      <x:c r="A12" s="104" t="str">
        <x:v>Executive approval</x:v>
      </x:c>
      <x:c r="B12" s="113" t="str">
        <x:v>NOT APPROVED</x:v>
      </x:c>
      <x:c r="D12" s="80"/>
      <x:c r="E12" s="81"/>
      <x:c r="F12" s="82"/>
    </x:row>
    <x:row r="15">
      <x:c r="A15" s="100" t="str">
        <x:v>FINALIZATION CHECKLIST</x:v>
      </x:c>
      <x:c r="B15" s="100" t="str">
        <x:v>OWNER</x:v>
      </x:c>
      <x:c r="C15" s="100" t="str">
        <x:v>EVIDENCE</x:v>
      </x:c>
      <x:c r="D15" s="100" t="str">
        <x:v>STATUS</x:v>
      </x:c>
      <x:c r="E15" s="100" t="str">
        <x:v>APPROVAL</x:v>
      </x:c>
      <x:c r="F15" s="100" t="str">
        <x:v>DATE</x:v>
      </x:c>
    </x:row>
    <x:row r="16">
      <x:c r="A16" s="104" t="str">
        <x:v>All direct costs sourced</x:v>
      </x:c>
      <x:c r="B16" s="104" t="str">
        <x:v>Estimator</x:v>
      </x:c>
      <x:c r="C16" s="104" t="str">
        <x:v>Quote, rate sheet or historical actual</x:v>
      </x:c>
      <x:c r="D16" s="113" t="str">
        <x:v>OPEN</x:v>
      </x:c>
      <x:c r="E16" s="113" t="str"/>
      <x:c r="F16" s="113" t="str"/>
    </x:row>
    <x:row r="17">
      <x:c r="A17" s="104" t="str">
        <x:v>Indirect rates confirmed</x:v>
      </x:c>
      <x:c r="B17" s="104" t="str">
        <x:v>Finance</x:v>
      </x:c>
      <x:c r="C17" s="104" t="str">
        <x:v>Current approved accounting basis</x:v>
      </x:c>
      <x:c r="D17" s="113" t="str">
        <x:v>OPEN</x:v>
      </x:c>
      <x:c r="E17" s="113" t="str"/>
      <x:c r="F17" s="113" t="str"/>
    </x:row>
    <x:row r="18">
      <x:c r="A18" s="104" t="str">
        <x:v>Subcontractor detail linked</x:v>
      </x:c>
      <x:c r="B18" s="104" t="str">
        <x:v>Estimator</x:v>
      </x:c>
      <x:c r="C18" s="104" t="str">
        <x:v>Separate tab for each confirmed subcontractor</x:v>
      </x:c>
      <x:c r="D18" s="113" t="str">
        <x:v>OPEN</x:v>
      </x:c>
      <x:c r="E18" s="113" t="str"/>
      <x:c r="F18" s="113" t="str"/>
    </x:row>
    <x:row r="19">
      <x:c r="A19" s="104" t="str">
        <x:v>Comparables normalized</x:v>
      </x:c>
      <x:c r="B19" s="104" t="str">
        <x:v>Capture / Estimating</x:v>
      </x:c>
      <x:c r="C19" s="104" t="str">
        <x:v>Three or more traceable records</x:v>
      </x:c>
      <x:c r="D19" s="113" t="str">
        <x:v>OPEN</x:v>
      </x:c>
      <x:c r="E19" s="113" t="str"/>
      <x:c r="F19" s="113" t="str"/>
    </x:row>
    <x:row r="20">
      <x:c r="A20" s="104" t="str">
        <x:v>Narrative mirrors workbook</x:v>
      </x:c>
      <x:c r="B20" s="104" t="str">
        <x:v>Proposal Lead</x:v>
      </x:c>
      <x:c r="C20" s="104" t="str">
        <x:v>Every line item and quantity explained</x:v>
      </x:c>
      <x:c r="D20" s="113" t="str">
        <x:v>OPEN</x:v>
      </x:c>
      <x:c r="E20" s="113" t="str"/>
      <x:c r="F20" s="113" t="str"/>
    </x:row>
  </x:sheetData>
  <x:mergeCells>
    <x:mergeCell ref="A1:F1"/>
    <x:mergeCell ref="A2:F2"/>
    <x:mergeCell ref="D9:F12"/>
  </x:mergeCells>
  <x:pageMargins left="0.7" right="0.7" top="0.75" bottom="0.75" header="0.3" footer="0.3"/>
  <x:drawing xmlns:r="http://schemas.openxmlformats.org/officeDocument/2006/relationships" r:id="R93c174d37b7a4ec2"/>
</x:worksheet>
</file>